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ezambran/Desktop/"/>
    </mc:Choice>
  </mc:AlternateContent>
  <xr:revisionPtr revIDLastSave="0" documentId="13_ncr:1_{D7D56ED1-7501-1244-A98C-C156705408A8}" xr6:coauthVersionLast="47" xr6:coauthVersionMax="47" xr10:uidLastSave="{00000000-0000-0000-0000-000000000000}"/>
  <bookViews>
    <workbookView xWindow="25740" yWindow="1880" windowWidth="34120" windowHeight="24940" activeTab="5" xr2:uid="{00000000-000D-0000-FFFF-FFFF00000000}"/>
  </bookViews>
  <sheets>
    <sheet name="Fig1" sheetId="1" r:id="rId1"/>
    <sheet name="Figs2and3" sheetId="2" r:id="rId2"/>
    <sheet name="Fig4" sheetId="3" r:id="rId3"/>
    <sheet name="Fig5" sheetId="10" r:id="rId4"/>
    <sheet name="Fig6" sheetId="11" r:id="rId5"/>
    <sheet name="Fig7" sheetId="12" r:id="rId6"/>
    <sheet name="Fig8" sheetId="4" r:id="rId7"/>
    <sheet name="Fig9" sheetId="5" r:id="rId8"/>
    <sheet name="Fig10" sheetId="6" r:id="rId9"/>
    <sheet name="Fig11" sheetId="7" r:id="rId10"/>
    <sheet name="SpecialCases" sheetId="8" r:id="rId11"/>
    <sheet name="WithoutSimtools" sheetId="9" r:id="rId12"/>
  </sheets>
  <externalReferences>
    <externalReference r:id="rId13"/>
  </externalReferences>
  <definedNames>
    <definedName name="FixAmt" localSheetId="2">'Fig4'!$B$4:$B$107,'Fig4'!$F$2:$H$15,'Fig4'!$F$17:$F$525</definedName>
    <definedName name="FixFrac" localSheetId="2">'Fig4'!$C$4:$C$107,'Fig4'!$G$17:$H$525,'Fig4'!$I$2:$L$15</definedName>
    <definedName name="SimTable" localSheetId="8">'Fig10'!$A$19:$B$420</definedName>
    <definedName name="SimTable" localSheetId="2">'Fig4'!$E$24:$G$525</definedName>
    <definedName name="SimTable">'Fig9'!$A$27:$B$828</definedName>
    <definedName name="solver_lin" localSheetId="8" hidden="1">0</definedName>
    <definedName name="solver_num" localSheetId="8" hidden="1">0</definedName>
    <definedName name="solver_opt" localSheetId="8" hidden="1">'Fig10'!$D$14</definedName>
    <definedName name="solver_typ" localSheetId="8" hidden="1">1</definedName>
    <definedName name="solver_val" localSheetId="8" hidden="1">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N32" i="10" l="1"/>
  <c r="M32" i="10"/>
  <c r="K32" i="10"/>
  <c r="L32" i="10"/>
  <c r="C29" i="10"/>
  <c r="D29" i="10"/>
  <c r="E29" i="10"/>
  <c r="F29" i="10"/>
  <c r="G29" i="10"/>
  <c r="H29" i="10"/>
  <c r="I29" i="10"/>
  <c r="C30" i="10"/>
  <c r="D30" i="10"/>
  <c r="E30" i="10"/>
  <c r="F30" i="10"/>
  <c r="G30" i="10"/>
  <c r="H30" i="10"/>
  <c r="I30" i="10"/>
  <c r="C31" i="10"/>
  <c r="C32" i="10" s="1"/>
  <c r="D31" i="10"/>
  <c r="D32" i="10" s="1"/>
  <c r="E31" i="10"/>
  <c r="E32" i="10" s="1"/>
  <c r="F31" i="10"/>
  <c r="G31" i="10"/>
  <c r="H31" i="10"/>
  <c r="H32" i="10" s="1"/>
  <c r="I31" i="10"/>
  <c r="I32" i="10" s="1"/>
  <c r="F32" i="10"/>
  <c r="G32" i="10"/>
  <c r="F3" i="1"/>
  <c r="J3" i="1" s="1"/>
  <c r="A2" i="9"/>
  <c r="B5" i="9" s="1"/>
  <c r="B9" i="8"/>
  <c r="B18" i="8" s="1"/>
  <c r="E19" i="8"/>
  <c r="F21" i="7"/>
  <c r="F22" i="7"/>
  <c r="F23" i="7"/>
  <c r="G22" i="7" s="1"/>
  <c r="F24" i="7"/>
  <c r="G25" i="7" s="1"/>
  <c r="F25" i="7"/>
  <c r="F26" i="7"/>
  <c r="F27" i="7"/>
  <c r="F28" i="7"/>
  <c r="F29" i="7"/>
  <c r="F30" i="7"/>
  <c r="G29" i="7" s="1"/>
  <c r="F31" i="7"/>
  <c r="G30" i="7" s="1"/>
  <c r="F32" i="7"/>
  <c r="F33" i="7"/>
  <c r="G32" i="7" s="1"/>
  <c r="F34" i="7"/>
  <c r="G35" i="7" s="1"/>
  <c r="F35" i="7"/>
  <c r="F36" i="7"/>
  <c r="F37" i="7"/>
  <c r="F38" i="7"/>
  <c r="F39" i="7"/>
  <c r="F40" i="7"/>
  <c r="G39" i="7" s="1"/>
  <c r="F41" i="7"/>
  <c r="G40" i="7" s="1"/>
  <c r="F42" i="7"/>
  <c r="F43" i="7"/>
  <c r="G42" i="7" s="1"/>
  <c r="F44" i="7"/>
  <c r="G45" i="7" s="1"/>
  <c r="F45" i="7"/>
  <c r="F46" i="7"/>
  <c r="F47" i="7"/>
  <c r="F48" i="7"/>
  <c r="F49" i="7"/>
  <c r="F50" i="7"/>
  <c r="G49" i="7" s="1"/>
  <c r="F51" i="7"/>
  <c r="G50" i="7" s="1"/>
  <c r="F52" i="7"/>
  <c r="F53" i="7"/>
  <c r="G52" i="7" s="1"/>
  <c r="F54" i="7"/>
  <c r="G55" i="7" s="1"/>
  <c r="F55" i="7"/>
  <c r="F56" i="7"/>
  <c r="F57" i="7"/>
  <c r="F58" i="7"/>
  <c r="F59" i="7"/>
  <c r="F60" i="7"/>
  <c r="G59" i="7" s="1"/>
  <c r="F61" i="7"/>
  <c r="G60" i="7" s="1"/>
  <c r="F62" i="7"/>
  <c r="F63" i="7"/>
  <c r="G62" i="7" s="1"/>
  <c r="F64" i="7"/>
  <c r="G65" i="7" s="1"/>
  <c r="F65" i="7"/>
  <c r="F66" i="7"/>
  <c r="F67" i="7"/>
  <c r="F68" i="7"/>
  <c r="F69" i="7"/>
  <c r="F70" i="7"/>
  <c r="G69" i="7" s="1"/>
  <c r="F71" i="7"/>
  <c r="G70" i="7" s="1"/>
  <c r="F72" i="7"/>
  <c r="F73" i="7"/>
  <c r="G72" i="7" s="1"/>
  <c r="F74" i="7"/>
  <c r="G75" i="7" s="1"/>
  <c r="F75" i="7"/>
  <c r="F76" i="7"/>
  <c r="F77" i="7"/>
  <c r="F78" i="7"/>
  <c r="F79" i="7"/>
  <c r="F80" i="7"/>
  <c r="G79" i="7" s="1"/>
  <c r="F81" i="7"/>
  <c r="G80" i="7" s="1"/>
  <c r="F82" i="7"/>
  <c r="F83" i="7"/>
  <c r="G82" i="7" s="1"/>
  <c r="F84" i="7"/>
  <c r="G85" i="7" s="1"/>
  <c r="F85" i="7"/>
  <c r="F86" i="7"/>
  <c r="F87" i="7"/>
  <c r="F88" i="7"/>
  <c r="F89" i="7"/>
  <c r="F90" i="7"/>
  <c r="G89" i="7" s="1"/>
  <c r="F91" i="7"/>
  <c r="G90" i="7" s="1"/>
  <c r="F92" i="7"/>
  <c r="F93" i="7"/>
  <c r="G92" i="7" s="1"/>
  <c r="F94" i="7"/>
  <c r="G95" i="7" s="1"/>
  <c r="F95" i="7"/>
  <c r="F96" i="7"/>
  <c r="F97" i="7"/>
  <c r="F98" i="7"/>
  <c r="F99" i="7"/>
  <c r="F100" i="7"/>
  <c r="G99" i="7" s="1"/>
  <c r="F101" i="7"/>
  <c r="G100" i="7" s="1"/>
  <c r="F102" i="7"/>
  <c r="F103" i="7"/>
  <c r="G102" i="7" s="1"/>
  <c r="F104" i="7"/>
  <c r="G105" i="7" s="1"/>
  <c r="F105" i="7"/>
  <c r="F106" i="7"/>
  <c r="F107" i="7"/>
  <c r="F108" i="7"/>
  <c r="F109" i="7"/>
  <c r="F110" i="7"/>
  <c r="G109" i="7" s="1"/>
  <c r="F111" i="7"/>
  <c r="G110" i="7" s="1"/>
  <c r="F112" i="7"/>
  <c r="F113" i="7"/>
  <c r="G112" i="7" s="1"/>
  <c r="F114" i="7"/>
  <c r="G115" i="7" s="1"/>
  <c r="F115" i="7"/>
  <c r="F116" i="7"/>
  <c r="F117" i="7"/>
  <c r="F118" i="7"/>
  <c r="F119" i="7"/>
  <c r="F120" i="7"/>
  <c r="G119" i="7" s="1"/>
  <c r="F20" i="7"/>
  <c r="I10" i="6"/>
  <c r="B16" i="6"/>
  <c r="B19" i="6"/>
  <c r="B24" i="5"/>
  <c r="O18" i="3"/>
  <c r="S18" i="3" s="1"/>
  <c r="G21" i="3"/>
  <c r="G20" i="3"/>
  <c r="Q25" i="3" s="1"/>
  <c r="Q27" i="3" s="1"/>
  <c r="G19" i="3"/>
  <c r="Q23" i="3" s="1"/>
  <c r="Q30" i="3" s="1"/>
  <c r="F21" i="3"/>
  <c r="F20" i="3"/>
  <c r="P23" i="3" s="1"/>
  <c r="F19" i="3"/>
  <c r="G18" i="3"/>
  <c r="F18" i="3"/>
  <c r="P31" i="3" s="1"/>
  <c r="I15" i="3"/>
  <c r="I14" i="3"/>
  <c r="I13" i="3"/>
  <c r="I12" i="3"/>
  <c r="I11" i="3"/>
  <c r="I10" i="3"/>
  <c r="I9" i="3"/>
  <c r="I8" i="3"/>
  <c r="I7" i="3"/>
  <c r="I6" i="3"/>
  <c r="I5" i="3"/>
  <c r="F15" i="3"/>
  <c r="F14" i="3"/>
  <c r="F13" i="3"/>
  <c r="F12" i="3"/>
  <c r="F11" i="3"/>
  <c r="F10" i="3"/>
  <c r="F9" i="3"/>
  <c r="F8" i="3"/>
  <c r="F7" i="3"/>
  <c r="F6" i="3"/>
  <c r="F5" i="3"/>
  <c r="I22" i="2"/>
  <c r="I24" i="2" s="1"/>
  <c r="I26" i="2" s="1"/>
  <c r="H22" i="2"/>
  <c r="D2" i="1"/>
  <c r="B7" i="1"/>
  <c r="B8" i="1"/>
  <c r="B9" i="1"/>
  <c r="B10" i="1"/>
  <c r="C9" i="1" s="1"/>
  <c r="B11" i="1"/>
  <c r="C10" i="1" s="1"/>
  <c r="B12" i="1"/>
  <c r="B13" i="1"/>
  <c r="B14" i="1"/>
  <c r="B15" i="1"/>
  <c r="C14" i="1" s="1"/>
  <c r="B16" i="1"/>
  <c r="C15" i="1" s="1"/>
  <c r="B17" i="1"/>
  <c r="B18" i="1"/>
  <c r="B19" i="1"/>
  <c r="B20" i="1"/>
  <c r="C19" i="1" s="1"/>
  <c r="B21" i="1"/>
  <c r="C20" i="1" s="1"/>
  <c r="B22" i="1"/>
  <c r="B23" i="1"/>
  <c r="B24" i="1"/>
  <c r="B25" i="1"/>
  <c r="C24" i="1" s="1"/>
  <c r="B26" i="1"/>
  <c r="C25" i="1" s="1"/>
  <c r="B27" i="1"/>
  <c r="B28" i="1"/>
  <c r="B29" i="1"/>
  <c r="B30" i="1"/>
  <c r="C29" i="1" s="1"/>
  <c r="B31" i="1"/>
  <c r="C30" i="1" s="1"/>
  <c r="B32" i="1"/>
  <c r="B33" i="1"/>
  <c r="B34" i="1"/>
  <c r="B35" i="1"/>
  <c r="C34" i="1" s="1"/>
  <c r="B36" i="1"/>
  <c r="C35" i="1" s="1"/>
  <c r="B37" i="1"/>
  <c r="B38" i="1"/>
  <c r="B39" i="1"/>
  <c r="B40" i="1"/>
  <c r="C39" i="1" s="1"/>
  <c r="B41" i="1"/>
  <c r="C40" i="1" s="1"/>
  <c r="B42" i="1"/>
  <c r="B43" i="1"/>
  <c r="B44" i="1"/>
  <c r="B45" i="1"/>
  <c r="C44" i="1" s="1"/>
  <c r="B46" i="1"/>
  <c r="C45" i="1" s="1"/>
  <c r="B47" i="1"/>
  <c r="B48" i="1"/>
  <c r="B49" i="1"/>
  <c r="B50" i="1"/>
  <c r="C49" i="1" s="1"/>
  <c r="B51" i="1"/>
  <c r="C50" i="1" s="1"/>
  <c r="B52" i="1"/>
  <c r="B53" i="1"/>
  <c r="B54" i="1"/>
  <c r="B55" i="1"/>
  <c r="C54" i="1" s="1"/>
  <c r="B56" i="1"/>
  <c r="C55" i="1" s="1"/>
  <c r="B57" i="1"/>
  <c r="B58" i="1"/>
  <c r="C57" i="1" s="1"/>
  <c r="B59" i="1"/>
  <c r="B60" i="1"/>
  <c r="C59" i="1" s="1"/>
  <c r="B61" i="1"/>
  <c r="C60" i="1" s="1"/>
  <c r="B62" i="1"/>
  <c r="B63" i="1"/>
  <c r="B64" i="1"/>
  <c r="B65" i="1"/>
  <c r="C64" i="1" s="1"/>
  <c r="B66" i="1"/>
  <c r="C65" i="1" s="1"/>
  <c r="B67" i="1"/>
  <c r="B68" i="1"/>
  <c r="C67" i="1" s="1"/>
  <c r="B69" i="1"/>
  <c r="B70" i="1"/>
  <c r="C69" i="1" s="1"/>
  <c r="B71" i="1"/>
  <c r="C70" i="1" s="1"/>
  <c r="B72" i="1"/>
  <c r="B73" i="1"/>
  <c r="B74" i="1"/>
  <c r="B75" i="1"/>
  <c r="C74" i="1" s="1"/>
  <c r="B76" i="1"/>
  <c r="C75" i="1" s="1"/>
  <c r="B77" i="1"/>
  <c r="B78" i="1"/>
  <c r="C77" i="1" s="1"/>
  <c r="B79" i="1"/>
  <c r="B80" i="1"/>
  <c r="C79" i="1" s="1"/>
  <c r="B81" i="1"/>
  <c r="C80" i="1" s="1"/>
  <c r="B82" i="1"/>
  <c r="B83" i="1"/>
  <c r="B84" i="1"/>
  <c r="B85" i="1"/>
  <c r="C84" i="1" s="1"/>
  <c r="B86" i="1"/>
  <c r="C85" i="1" s="1"/>
  <c r="B87" i="1"/>
  <c r="B88" i="1"/>
  <c r="C87" i="1" s="1"/>
  <c r="B89" i="1"/>
  <c r="B90" i="1"/>
  <c r="C89" i="1" s="1"/>
  <c r="B91" i="1"/>
  <c r="C90" i="1" s="1"/>
  <c r="B92" i="1"/>
  <c r="B93" i="1"/>
  <c r="B94" i="1"/>
  <c r="B95" i="1"/>
  <c r="C94" i="1" s="1"/>
  <c r="B96" i="1"/>
  <c r="C95" i="1" s="1"/>
  <c r="B97" i="1"/>
  <c r="B98" i="1"/>
  <c r="C97" i="1" s="1"/>
  <c r="B99" i="1"/>
  <c r="B100" i="1"/>
  <c r="C99" i="1" s="1"/>
  <c r="B101" i="1"/>
  <c r="C100" i="1" s="1"/>
  <c r="B102" i="1"/>
  <c r="B103" i="1"/>
  <c r="B104" i="1"/>
  <c r="B105" i="1"/>
  <c r="C104" i="1" s="1"/>
  <c r="B106" i="1"/>
  <c r="C105" i="1" s="1"/>
  <c r="B6" i="1"/>
  <c r="A17" i="5"/>
  <c r="E8" i="10"/>
  <c r="I8" i="10" s="1"/>
  <c r="E9" i="10"/>
  <c r="I9" i="10" s="1"/>
  <c r="E10" i="10"/>
  <c r="I10" i="10" s="1"/>
  <c r="E11" i="10"/>
  <c r="I11" i="10" s="1"/>
  <c r="E12" i="10"/>
  <c r="I12" i="10" s="1"/>
  <c r="E13" i="10"/>
  <c r="I13" i="10" s="1"/>
  <c r="E14" i="10"/>
  <c r="I14" i="10" s="1"/>
  <c r="E15" i="10"/>
  <c r="I15" i="10" s="1"/>
  <c r="E16" i="10"/>
  <c r="D16" i="10" s="1"/>
  <c r="H16" i="10" s="1"/>
  <c r="E17" i="10"/>
  <c r="I17" i="10" s="1"/>
  <c r="E18" i="10"/>
  <c r="I18" i="10" s="1"/>
  <c r="E19" i="10"/>
  <c r="I19" i="10" s="1"/>
  <c r="E20" i="10"/>
  <c r="I20" i="10" s="1"/>
  <c r="E21" i="10"/>
  <c r="I21" i="10" s="1"/>
  <c r="E22" i="10"/>
  <c r="I22" i="10" s="1"/>
  <c r="E23" i="10"/>
  <c r="I23" i="10" s="1"/>
  <c r="E24" i="10"/>
  <c r="I24" i="10" s="1"/>
  <c r="E25" i="10"/>
  <c r="I25" i="10" s="1"/>
  <c r="E26" i="10"/>
  <c r="I26" i="10" s="1"/>
  <c r="E27" i="10"/>
  <c r="I27" i="10" s="1"/>
  <c r="B31" i="10"/>
  <c r="B32" i="10" s="1"/>
  <c r="B30" i="10"/>
  <c r="B29" i="10"/>
  <c r="G3" i="1"/>
  <c r="J6" i="1"/>
  <c r="C7" i="1"/>
  <c r="C8" i="1"/>
  <c r="C13" i="1"/>
  <c r="C16" i="1"/>
  <c r="C18" i="1"/>
  <c r="C23" i="1"/>
  <c r="C26" i="1"/>
  <c r="C28" i="1"/>
  <c r="C33" i="1"/>
  <c r="C36" i="1"/>
  <c r="C38" i="1"/>
  <c r="C43" i="1"/>
  <c r="C46" i="1"/>
  <c r="C48" i="1"/>
  <c r="C53" i="1"/>
  <c r="C56" i="1"/>
  <c r="C58" i="1"/>
  <c r="C63" i="1"/>
  <c r="C66" i="1"/>
  <c r="C68" i="1"/>
  <c r="C73" i="1"/>
  <c r="C76" i="1"/>
  <c r="C78" i="1"/>
  <c r="C83" i="1"/>
  <c r="C86" i="1"/>
  <c r="C88" i="1"/>
  <c r="C93" i="1"/>
  <c r="C96" i="1"/>
  <c r="C98" i="1"/>
  <c r="C103" i="1"/>
  <c r="B5" i="3"/>
  <c r="Z1" i="3" s="1"/>
  <c r="AA1" i="3"/>
  <c r="AA2" i="3"/>
  <c r="AB2" i="3" s="1"/>
  <c r="F17" i="3"/>
  <c r="P28" i="3" s="1"/>
  <c r="H25" i="3"/>
  <c r="H26" i="3"/>
  <c r="H17" i="3" s="1"/>
  <c r="A8" i="3"/>
  <c r="C8" i="3" s="1"/>
  <c r="A9" i="3"/>
  <c r="A10" i="3"/>
  <c r="A11" i="3"/>
  <c r="A12" i="3"/>
  <c r="A13" i="3"/>
  <c r="A14" i="3"/>
  <c r="A15" i="3"/>
  <c r="A16" i="3"/>
  <c r="D16" i="3"/>
  <c r="A17" i="3"/>
  <c r="G17" i="3"/>
  <c r="A18" i="3"/>
  <c r="A19" i="3"/>
  <c r="A20" i="3"/>
  <c r="A21" i="3"/>
  <c r="P21" i="3"/>
  <c r="P30" i="3" s="1"/>
  <c r="A22" i="3"/>
  <c r="P22" i="3"/>
  <c r="Q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P24" i="3"/>
  <c r="Q24" i="3"/>
  <c r="P25" i="3"/>
  <c r="F2" i="4"/>
  <c r="A21" i="5"/>
  <c r="B23" i="5"/>
  <c r="E24" i="5"/>
  <c r="A10" i="6"/>
  <c r="J10" i="6" s="1"/>
  <c r="B14" i="6"/>
  <c r="D22" i="6"/>
  <c r="D2" i="7"/>
  <c r="G21" i="7"/>
  <c r="G23" i="7"/>
  <c r="G26" i="7"/>
  <c r="G27" i="7"/>
  <c r="G28" i="7"/>
  <c r="G31" i="7"/>
  <c r="G33" i="7"/>
  <c r="G36" i="7"/>
  <c r="G37" i="7"/>
  <c r="G38" i="7"/>
  <c r="G41" i="7"/>
  <c r="G43" i="7"/>
  <c r="G46" i="7"/>
  <c r="G47" i="7"/>
  <c r="G48" i="7"/>
  <c r="G51" i="7"/>
  <c r="G53" i="7"/>
  <c r="G56" i="7"/>
  <c r="G57" i="7"/>
  <c r="G58" i="7"/>
  <c r="G61" i="7"/>
  <c r="G63" i="7"/>
  <c r="G66" i="7"/>
  <c r="G67" i="7"/>
  <c r="G68" i="7"/>
  <c r="G71" i="7"/>
  <c r="G73" i="7"/>
  <c r="G74" i="7"/>
  <c r="G76" i="7"/>
  <c r="G77" i="7"/>
  <c r="G78" i="7"/>
  <c r="G81" i="7"/>
  <c r="G83" i="7"/>
  <c r="G84" i="7"/>
  <c r="G86" i="7"/>
  <c r="G87" i="7"/>
  <c r="G88" i="7"/>
  <c r="G91" i="7"/>
  <c r="G93" i="7"/>
  <c r="G94" i="7"/>
  <c r="G96" i="7"/>
  <c r="G97" i="7"/>
  <c r="G98" i="7"/>
  <c r="G101" i="7"/>
  <c r="G103" i="7"/>
  <c r="G104" i="7"/>
  <c r="G106" i="7"/>
  <c r="G107" i="7"/>
  <c r="G108" i="7"/>
  <c r="G111" i="7"/>
  <c r="G113" i="7"/>
  <c r="G114" i="7"/>
  <c r="G116" i="7"/>
  <c r="G117" i="7"/>
  <c r="G118" i="7"/>
  <c r="B5" i="2"/>
  <c r="B6" i="2"/>
  <c r="B7" i="2" s="1"/>
  <c r="D6" i="2"/>
  <c r="E6" i="2" s="1"/>
  <c r="C17" i="2"/>
  <c r="D17" i="2"/>
  <c r="C18" i="2"/>
  <c r="D18" i="2"/>
  <c r="B42" i="2"/>
  <c r="C42" i="2" s="1"/>
  <c r="B43" i="2"/>
  <c r="C43" i="2" s="1"/>
  <c r="B44" i="2"/>
  <c r="C44" i="2" s="1"/>
  <c r="B45" i="2"/>
  <c r="C45" i="2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/>
  <c r="B62" i="2"/>
  <c r="C62" i="2" s="1"/>
  <c r="B63" i="2"/>
  <c r="C63" i="2" s="1"/>
  <c r="B64" i="2"/>
  <c r="C64" i="2" s="1"/>
  <c r="B65" i="2"/>
  <c r="C65" i="2" s="1"/>
  <c r="B66" i="2"/>
  <c r="C66" i="2" s="1"/>
  <c r="A9" i="8"/>
  <c r="A18" i="8"/>
  <c r="E20" i="8"/>
  <c r="E23" i="8" s="1"/>
  <c r="E24" i="8" s="1"/>
  <c r="B6" i="9"/>
  <c r="B95" i="7"/>
  <c r="B63" i="7"/>
  <c r="B31" i="7"/>
  <c r="B79" i="4"/>
  <c r="B15" i="4"/>
  <c r="B98" i="7"/>
  <c r="B22" i="7"/>
  <c r="K7" i="3"/>
  <c r="B88" i="4"/>
  <c r="D106" i="7"/>
  <c r="D74" i="7"/>
  <c r="D42" i="7"/>
  <c r="B94" i="4"/>
  <c r="B30" i="4"/>
  <c r="H5" i="3"/>
  <c r="B70" i="7"/>
  <c r="B77" i="4"/>
  <c r="D51" i="7"/>
  <c r="D67" i="7"/>
  <c r="D105" i="7"/>
  <c r="D73" i="7"/>
  <c r="D41" i="7"/>
  <c r="B92" i="4"/>
  <c r="B28" i="4"/>
  <c r="B112" i="7"/>
  <c r="B81" i="4"/>
  <c r="B56" i="4"/>
  <c r="B101" i="7"/>
  <c r="B69" i="7"/>
  <c r="B37" i="7"/>
  <c r="B91" i="4"/>
  <c r="B27" i="4"/>
  <c r="B116" i="7"/>
  <c r="B105" i="4"/>
  <c r="D115" i="7"/>
  <c r="B72" i="4"/>
  <c r="D104" i="7"/>
  <c r="D72" i="7"/>
  <c r="D40" i="7"/>
  <c r="B98" i="4"/>
  <c r="B34" i="4"/>
  <c r="K6" i="3"/>
  <c r="B60" i="7"/>
  <c r="AB5" i="3"/>
  <c r="B67" i="7"/>
  <c r="D110" i="7"/>
  <c r="L7" i="3"/>
  <c r="D45" i="7"/>
  <c r="B105" i="7"/>
  <c r="B20" i="7"/>
  <c r="H9" i="3"/>
  <c r="G8" i="9"/>
  <c r="B91" i="7"/>
  <c r="B59" i="7"/>
  <c r="B27" i="7"/>
  <c r="B71" i="4"/>
  <c r="G4" i="4"/>
  <c r="B86" i="7"/>
  <c r="B101" i="4"/>
  <c r="D103" i="7"/>
  <c r="B64" i="4"/>
  <c r="D102" i="7"/>
  <c r="D70" i="7"/>
  <c r="D38" i="7"/>
  <c r="B86" i="4"/>
  <c r="B22" i="4"/>
  <c r="E25" i="8"/>
  <c r="B62" i="7"/>
  <c r="B53" i="4"/>
  <c r="C21" i="6"/>
  <c r="D35" i="7"/>
  <c r="D101" i="7"/>
  <c r="D69" i="7"/>
  <c r="D37" i="7"/>
  <c r="B84" i="4"/>
  <c r="B20" i="4"/>
  <c r="B96" i="7"/>
  <c r="B49" i="4"/>
  <c r="B16" i="4"/>
  <c r="B97" i="7"/>
  <c r="B65" i="7"/>
  <c r="B33" i="7"/>
  <c r="B83" i="4"/>
  <c r="B19" i="4"/>
  <c r="B92" i="7"/>
  <c r="B89" i="4"/>
  <c r="D91" i="7"/>
  <c r="B40" i="4"/>
  <c r="D100" i="7"/>
  <c r="D68" i="7"/>
  <c r="D36" i="7"/>
  <c r="B90" i="4"/>
  <c r="B26" i="4"/>
  <c r="B120" i="7"/>
  <c r="B48" i="7"/>
  <c r="L8" i="3"/>
  <c r="B99" i="7"/>
  <c r="B30" i="7"/>
  <c r="D46" i="7"/>
  <c r="B93" i="4"/>
  <c r="H7" i="3"/>
  <c r="B99" i="4"/>
  <c r="D76" i="7"/>
  <c r="B25" i="4"/>
  <c r="B119" i="7"/>
  <c r="B87" i="7"/>
  <c r="B55" i="7"/>
  <c r="B23" i="7"/>
  <c r="B63" i="4"/>
  <c r="Z5" i="3"/>
  <c r="B78" i="7"/>
  <c r="B85" i="4"/>
  <c r="D95" i="7"/>
  <c r="B32" i="4"/>
  <c r="D98" i="7"/>
  <c r="D66" i="7"/>
  <c r="D34" i="7"/>
  <c r="B78" i="4"/>
  <c r="B14" i="4"/>
  <c r="B110" i="7"/>
  <c r="B54" i="7"/>
  <c r="B37" i="4"/>
  <c r="B114" i="7"/>
  <c r="B48" i="4"/>
  <c r="D97" i="7"/>
  <c r="D65" i="7"/>
  <c r="D33" i="7"/>
  <c r="B76" i="4"/>
  <c r="B12" i="4"/>
  <c r="B84" i="7"/>
  <c r="B17" i="4"/>
  <c r="K8" i="3"/>
  <c r="B93" i="7"/>
  <c r="B61" i="7"/>
  <c r="B29" i="7"/>
  <c r="B75" i="4"/>
  <c r="B11" i="4"/>
  <c r="B80" i="7"/>
  <c r="B73" i="4"/>
  <c r="D83" i="7"/>
  <c r="B8" i="4"/>
  <c r="D96" i="7"/>
  <c r="D64" i="7"/>
  <c r="D32" i="7"/>
  <c r="B82" i="4"/>
  <c r="B18" i="4"/>
  <c r="B108" i="7"/>
  <c r="B36" i="7"/>
  <c r="D119" i="7"/>
  <c r="D99" i="7"/>
  <c r="B73" i="7"/>
  <c r="H6" i="3"/>
  <c r="B42" i="4"/>
  <c r="B115" i="7"/>
  <c r="B83" i="7"/>
  <c r="B51" i="7"/>
  <c r="C20" i="6"/>
  <c r="B55" i="4"/>
  <c r="K13" i="3"/>
  <c r="B66" i="7"/>
  <c r="B61" i="4"/>
  <c r="D87" i="7"/>
  <c r="AA5" i="3"/>
  <c r="D94" i="7"/>
  <c r="D62" i="7"/>
  <c r="D30" i="7"/>
  <c r="B70" i="4"/>
  <c r="E4" i="4"/>
  <c r="B106" i="7"/>
  <c r="B42" i="7"/>
  <c r="B21" i="4"/>
  <c r="B74" i="7"/>
  <c r="L13" i="3"/>
  <c r="D93" i="7"/>
  <c r="D61" i="7"/>
  <c r="D29" i="7"/>
  <c r="B68" i="4"/>
  <c r="V18" i="3"/>
  <c r="B72" i="7"/>
  <c r="K11" i="3"/>
  <c r="C9" i="8"/>
  <c r="B89" i="7"/>
  <c r="B57" i="7"/>
  <c r="B25" i="7"/>
  <c r="B67" i="4"/>
  <c r="U18" i="3"/>
  <c r="B64" i="7"/>
  <c r="B57" i="4"/>
  <c r="D71" i="7"/>
  <c r="L5" i="3"/>
  <c r="D92" i="7"/>
  <c r="D60" i="7"/>
  <c r="D28" i="7"/>
  <c r="B74" i="4"/>
  <c r="B10" i="4"/>
  <c r="B104" i="7"/>
  <c r="B24" i="7"/>
  <c r="D47" i="7"/>
  <c r="B35" i="7"/>
  <c r="L12" i="3"/>
  <c r="B38" i="4"/>
  <c r="D109" i="7"/>
  <c r="B97" i="4"/>
  <c r="B35" i="4"/>
  <c r="B106" i="4"/>
  <c r="A18" i="5"/>
  <c r="B111" i="7"/>
  <c r="B79" i="7"/>
  <c r="B47" i="7"/>
  <c r="A16" i="5"/>
  <c r="B47" i="4"/>
  <c r="L10" i="3"/>
  <c r="B58" i="7"/>
  <c r="B45" i="4"/>
  <c r="D75" i="7"/>
  <c r="B8" i="9"/>
  <c r="D90" i="7"/>
  <c r="D58" i="7"/>
  <c r="D26" i="7"/>
  <c r="B62" i="4"/>
  <c r="L15" i="3"/>
  <c r="B102" i="7"/>
  <c r="B34" i="7"/>
  <c r="A4" i="4"/>
  <c r="B46" i="7"/>
  <c r="C18" i="8"/>
  <c r="D89" i="7"/>
  <c r="D57" i="7"/>
  <c r="D25" i="7"/>
  <c r="B60" i="4"/>
  <c r="H15" i="3"/>
  <c r="B56" i="7"/>
  <c r="D111" i="7"/>
  <c r="B117" i="7"/>
  <c r="B85" i="7"/>
  <c r="B53" i="7"/>
  <c r="B21" i="7"/>
  <c r="B59" i="4"/>
  <c r="L14" i="3"/>
  <c r="B52" i="7"/>
  <c r="B33" i="4"/>
  <c r="D55" i="7"/>
  <c r="D120" i="7"/>
  <c r="D88" i="7"/>
  <c r="D56" i="7"/>
  <c r="D24" i="7"/>
  <c r="B66" i="4"/>
  <c r="R18" i="3"/>
  <c r="B100" i="7"/>
  <c r="A19" i="5"/>
  <c r="B80" i="4"/>
  <c r="B23" i="4"/>
  <c r="D78" i="7"/>
  <c r="B82" i="7"/>
  <c r="D77" i="7"/>
  <c r="B96" i="4"/>
  <c r="L6" i="3"/>
  <c r="D44" i="7"/>
  <c r="B107" i="7"/>
  <c r="B75" i="7"/>
  <c r="B43" i="7"/>
  <c r="B103" i="4"/>
  <c r="B39" i="4"/>
  <c r="H8" i="3"/>
  <c r="B50" i="7"/>
  <c r="B29" i="4"/>
  <c r="D59" i="7"/>
  <c r="D118" i="7"/>
  <c r="D86" i="7"/>
  <c r="D54" i="7"/>
  <c r="D22" i="7"/>
  <c r="B54" i="4"/>
  <c r="H13" i="3"/>
  <c r="B94" i="7"/>
  <c r="B26" i="7"/>
  <c r="H10" i="3"/>
  <c r="B69" i="4"/>
  <c r="D117" i="7"/>
  <c r="D85" i="7"/>
  <c r="D53" i="7"/>
  <c r="D21" i="7"/>
  <c r="B52" i="4"/>
  <c r="K12" i="3"/>
  <c r="B40" i="7"/>
  <c r="D63" i="7"/>
  <c r="B113" i="7"/>
  <c r="B81" i="7"/>
  <c r="B49" i="7"/>
  <c r="A14" i="6"/>
  <c r="B51" i="4"/>
  <c r="H12" i="3"/>
  <c r="B44" i="7"/>
  <c r="B9" i="4"/>
  <c r="D39" i="7"/>
  <c r="D116" i="7"/>
  <c r="D84" i="7"/>
  <c r="D52" i="7"/>
  <c r="D20" i="7"/>
  <c r="B58" i="4"/>
  <c r="K14" i="3"/>
  <c r="B88" i="7"/>
  <c r="B65" i="4"/>
  <c r="B24" i="4"/>
  <c r="B87" i="4"/>
  <c r="D27" i="7"/>
  <c r="B102" i="4"/>
  <c r="D79" i="7"/>
  <c r="B36" i="4"/>
  <c r="B41" i="7"/>
  <c r="D108" i="7"/>
  <c r="B68" i="7"/>
  <c r="B103" i="7"/>
  <c r="B71" i="7"/>
  <c r="B39" i="7"/>
  <c r="B95" i="4"/>
  <c r="B31" i="4"/>
  <c r="K5" i="3"/>
  <c r="B38" i="7"/>
  <c r="B13" i="4"/>
  <c r="D43" i="7"/>
  <c r="D114" i="7"/>
  <c r="D82" i="7"/>
  <c r="D50" i="7"/>
  <c r="I7" i="5"/>
  <c r="B46" i="4"/>
  <c r="K10" i="3"/>
  <c r="B90" i="7"/>
  <c r="F6" i="5"/>
  <c r="D107" i="7"/>
  <c r="K15" i="3"/>
  <c r="D113" i="7"/>
  <c r="D81" i="7"/>
  <c r="D49" i="7"/>
  <c r="B108" i="4"/>
  <c r="B44" i="4"/>
  <c r="L9" i="3"/>
  <c r="B28" i="7"/>
  <c r="D31" i="7"/>
  <c r="B109" i="7"/>
  <c r="B77" i="7"/>
  <c r="B45" i="7"/>
  <c r="B107" i="4"/>
  <c r="B43" i="4"/>
  <c r="K9" i="3"/>
  <c r="B32" i="7"/>
  <c r="H14" i="3"/>
  <c r="D23" i="7"/>
  <c r="D112" i="7"/>
  <c r="D80" i="7"/>
  <c r="D48" i="7"/>
  <c r="B25" i="5"/>
  <c r="B50" i="4"/>
  <c r="L11" i="3"/>
  <c r="B76" i="7"/>
  <c r="B41" i="4"/>
  <c r="H11" i="3"/>
  <c r="B118" i="7"/>
  <c r="B100" i="4"/>
  <c r="B104" i="4"/>
  <c r="C102" i="1" l="1"/>
  <c r="C92" i="1"/>
  <c r="C82" i="1"/>
  <c r="C72" i="1"/>
  <c r="C62" i="1"/>
  <c r="C52" i="1"/>
  <c r="C42" i="1"/>
  <c r="C32" i="1"/>
  <c r="C22" i="1"/>
  <c r="C12" i="1"/>
  <c r="C101" i="1"/>
  <c r="C91" i="1"/>
  <c r="C81" i="1"/>
  <c r="C71" i="1"/>
  <c r="C61" i="1"/>
  <c r="C51" i="1"/>
  <c r="C41" i="1"/>
  <c r="C31" i="1"/>
  <c r="C21" i="1"/>
  <c r="C11" i="1"/>
  <c r="C19" i="2"/>
  <c r="F24" i="5"/>
  <c r="Q21" i="3"/>
  <c r="D19" i="2"/>
  <c r="G64" i="7"/>
  <c r="G54" i="7"/>
  <c r="G44" i="7"/>
  <c r="G34" i="7"/>
  <c r="G24" i="7"/>
  <c r="C47" i="1"/>
  <c r="C37" i="1"/>
  <c r="C27" i="1"/>
  <c r="C17" i="1"/>
  <c r="B7" i="9"/>
  <c r="G7" i="9" s="1"/>
  <c r="L24" i="2"/>
  <c r="H24" i="2"/>
  <c r="H26" i="2" s="1"/>
  <c r="K26" i="2" s="1"/>
  <c r="D10" i="10"/>
  <c r="H10" i="10" s="1"/>
  <c r="D13" i="10"/>
  <c r="H13" i="10" s="1"/>
  <c r="D12" i="10"/>
  <c r="C12" i="10" s="1"/>
  <c r="G12" i="10" s="1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G24" i="3" s="1"/>
  <c r="D15" i="10"/>
  <c r="H15" i="10" s="1"/>
  <c r="I16" i="10"/>
  <c r="I35" i="10" s="1"/>
  <c r="D17" i="10"/>
  <c r="H17" i="10" s="1"/>
  <c r="D11" i="10"/>
  <c r="D9" i="10"/>
  <c r="E35" i="10"/>
  <c r="P18" i="3"/>
  <c r="D9" i="8"/>
  <c r="C11" i="4"/>
  <c r="C19" i="4"/>
  <c r="C27" i="4"/>
  <c r="C35" i="4"/>
  <c r="C43" i="4"/>
  <c r="C51" i="4"/>
  <c r="C59" i="4"/>
  <c r="C67" i="4"/>
  <c r="C75" i="4"/>
  <c r="C83" i="4"/>
  <c r="C91" i="4"/>
  <c r="C99" i="4"/>
  <c r="C107" i="4"/>
  <c r="E27" i="7"/>
  <c r="E35" i="7"/>
  <c r="E43" i="7"/>
  <c r="C12" i="4"/>
  <c r="C20" i="4"/>
  <c r="C28" i="4"/>
  <c r="C36" i="4"/>
  <c r="C44" i="4"/>
  <c r="C52" i="4"/>
  <c r="C60" i="4"/>
  <c r="C68" i="4"/>
  <c r="C76" i="4"/>
  <c r="C84" i="4"/>
  <c r="C92" i="4"/>
  <c r="C100" i="4"/>
  <c r="E21" i="7"/>
  <c r="E29" i="7"/>
  <c r="E37" i="7"/>
  <c r="E45" i="7"/>
  <c r="C15" i="4"/>
  <c r="C23" i="4"/>
  <c r="C31" i="4"/>
  <c r="C39" i="4"/>
  <c r="C47" i="4"/>
  <c r="C55" i="4"/>
  <c r="C63" i="4"/>
  <c r="C71" i="4"/>
  <c r="C79" i="4"/>
  <c r="C87" i="4"/>
  <c r="C95" i="4"/>
  <c r="C103" i="4"/>
  <c r="A20" i="5"/>
  <c r="B27" i="5" s="1"/>
  <c r="E23" i="7"/>
  <c r="E31" i="7"/>
  <c r="E39" i="7"/>
  <c r="E47" i="7"/>
  <c r="AB8" i="3"/>
  <c r="C16" i="4"/>
  <c r="C24" i="4"/>
  <c r="C32" i="4"/>
  <c r="C40" i="4"/>
  <c r="C48" i="4"/>
  <c r="C56" i="4"/>
  <c r="C64" i="4"/>
  <c r="C72" i="4"/>
  <c r="C80" i="4"/>
  <c r="C88" i="4"/>
  <c r="C96" i="4"/>
  <c r="C104" i="4"/>
  <c r="E25" i="7"/>
  <c r="E33" i="7"/>
  <c r="E41" i="7"/>
  <c r="E49" i="7"/>
  <c r="C21" i="7"/>
  <c r="C23" i="7"/>
  <c r="C25" i="7"/>
  <c r="C27" i="7"/>
  <c r="C29" i="7"/>
  <c r="C31" i="7"/>
  <c r="C33" i="7"/>
  <c r="C35" i="7"/>
  <c r="C37" i="7"/>
  <c r="C39" i="7"/>
  <c r="C41" i="7"/>
  <c r="C43" i="7"/>
  <c r="C45" i="7"/>
  <c r="C47" i="7"/>
  <c r="C49" i="7"/>
  <c r="C51" i="7"/>
  <c r="C53" i="7"/>
  <c r="C55" i="7"/>
  <c r="C57" i="7"/>
  <c r="C59" i="7"/>
  <c r="C61" i="7"/>
  <c r="C63" i="7"/>
  <c r="C65" i="7"/>
  <c r="C67" i="7"/>
  <c r="C69" i="7"/>
  <c r="C71" i="7"/>
  <c r="C73" i="7"/>
  <c r="C75" i="7"/>
  <c r="C77" i="7"/>
  <c r="C79" i="7"/>
  <c r="C81" i="7"/>
  <c r="C83" i="7"/>
  <c r="C85" i="7"/>
  <c r="C87" i="7"/>
  <c r="C89" i="7"/>
  <c r="C91" i="7"/>
  <c r="C93" i="7"/>
  <c r="C95" i="7"/>
  <c r="C97" i="7"/>
  <c r="C99" i="7"/>
  <c r="C101" i="7"/>
  <c r="C103" i="7"/>
  <c r="C105" i="7"/>
  <c r="C107" i="7"/>
  <c r="C109" i="7"/>
  <c r="C111" i="7"/>
  <c r="C113" i="7"/>
  <c r="C115" i="7"/>
  <c r="C117" i="7"/>
  <c r="C119" i="7"/>
  <c r="C14" i="6"/>
  <c r="C16" i="6"/>
  <c r="F16" i="6"/>
  <c r="E51" i="7"/>
  <c r="E53" i="7"/>
  <c r="E55" i="7"/>
  <c r="E57" i="7"/>
  <c r="E59" i="7"/>
  <c r="E61" i="7"/>
  <c r="E63" i="7"/>
  <c r="E65" i="7"/>
  <c r="E67" i="7"/>
  <c r="E69" i="7"/>
  <c r="E71" i="7"/>
  <c r="E73" i="7"/>
  <c r="E75" i="7"/>
  <c r="E77" i="7"/>
  <c r="E79" i="7"/>
  <c r="E81" i="7"/>
  <c r="E83" i="7"/>
  <c r="E85" i="7"/>
  <c r="E87" i="7"/>
  <c r="E89" i="7"/>
  <c r="E91" i="7"/>
  <c r="E93" i="7"/>
  <c r="E95" i="7"/>
  <c r="E97" i="7"/>
  <c r="E99" i="7"/>
  <c r="E101" i="7"/>
  <c r="E103" i="7"/>
  <c r="E105" i="7"/>
  <c r="E107" i="7"/>
  <c r="E109" i="7"/>
  <c r="E111" i="7"/>
  <c r="E113" i="7"/>
  <c r="E115" i="7"/>
  <c r="E117" i="7"/>
  <c r="E119" i="7"/>
  <c r="C9" i="4"/>
  <c r="C13" i="4"/>
  <c r="C17" i="4"/>
  <c r="C21" i="4"/>
  <c r="C25" i="4"/>
  <c r="C29" i="4"/>
  <c r="C33" i="4"/>
  <c r="C37" i="4"/>
  <c r="C41" i="4"/>
  <c r="C45" i="4"/>
  <c r="C49" i="4"/>
  <c r="C53" i="4"/>
  <c r="C57" i="4"/>
  <c r="C61" i="4"/>
  <c r="C65" i="4"/>
  <c r="C69" i="4"/>
  <c r="C73" i="4"/>
  <c r="C77" i="4"/>
  <c r="C81" i="4"/>
  <c r="C85" i="4"/>
  <c r="C89" i="4"/>
  <c r="C93" i="4"/>
  <c r="C97" i="4"/>
  <c r="C101" i="4"/>
  <c r="C105" i="4"/>
  <c r="C22" i="7"/>
  <c r="C24" i="7"/>
  <c r="C26" i="7"/>
  <c r="C28" i="7"/>
  <c r="C30" i="7"/>
  <c r="C32" i="7"/>
  <c r="C34" i="7"/>
  <c r="C36" i="7"/>
  <c r="C38" i="7"/>
  <c r="C40" i="7"/>
  <c r="C42" i="7"/>
  <c r="C44" i="7"/>
  <c r="C46" i="7"/>
  <c r="C48" i="7"/>
  <c r="C50" i="7"/>
  <c r="C52" i="7"/>
  <c r="C54" i="7"/>
  <c r="C56" i="7"/>
  <c r="C58" i="7"/>
  <c r="C60" i="7"/>
  <c r="C62" i="7"/>
  <c r="C64" i="7"/>
  <c r="C66" i="7"/>
  <c r="C68" i="7"/>
  <c r="C70" i="7"/>
  <c r="C72" i="7"/>
  <c r="C74" i="7"/>
  <c r="C76" i="7"/>
  <c r="C78" i="7"/>
  <c r="C80" i="7"/>
  <c r="C82" i="7"/>
  <c r="C84" i="7"/>
  <c r="C86" i="7"/>
  <c r="C88" i="7"/>
  <c r="C90" i="7"/>
  <c r="C92" i="7"/>
  <c r="C94" i="7"/>
  <c r="C96" i="7"/>
  <c r="C98" i="7"/>
  <c r="C100" i="7"/>
  <c r="C102" i="7"/>
  <c r="C104" i="7"/>
  <c r="C106" i="7"/>
  <c r="C108" i="7"/>
  <c r="C110" i="7"/>
  <c r="C112" i="7"/>
  <c r="C114" i="7"/>
  <c r="C116" i="7"/>
  <c r="C118" i="7"/>
  <c r="Z8" i="3"/>
  <c r="C10" i="4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E22" i="7"/>
  <c r="E24" i="7"/>
  <c r="E26" i="7"/>
  <c r="E28" i="7"/>
  <c r="E30" i="7"/>
  <c r="E32" i="7"/>
  <c r="E34" i="7"/>
  <c r="E36" i="7"/>
  <c r="E38" i="7"/>
  <c r="E40" i="7"/>
  <c r="E42" i="7"/>
  <c r="E44" i="7"/>
  <c r="E46" i="7"/>
  <c r="E48" i="7"/>
  <c r="E50" i="7"/>
  <c r="E52" i="7"/>
  <c r="E54" i="7"/>
  <c r="E56" i="7"/>
  <c r="E58" i="7"/>
  <c r="E60" i="7"/>
  <c r="E62" i="7"/>
  <c r="E64" i="7"/>
  <c r="E66" i="7"/>
  <c r="E68" i="7"/>
  <c r="E70" i="7"/>
  <c r="E72" i="7"/>
  <c r="E74" i="7"/>
  <c r="E76" i="7"/>
  <c r="E78" i="7"/>
  <c r="E80" i="7"/>
  <c r="E82" i="7"/>
  <c r="E84" i="7"/>
  <c r="E86" i="7"/>
  <c r="E88" i="7"/>
  <c r="E90" i="7"/>
  <c r="E92" i="7"/>
  <c r="E94" i="7"/>
  <c r="E96" i="7"/>
  <c r="E98" i="7"/>
  <c r="E100" i="7"/>
  <c r="E102" i="7"/>
  <c r="E104" i="7"/>
  <c r="E106" i="7"/>
  <c r="E108" i="7"/>
  <c r="E110" i="7"/>
  <c r="E112" i="7"/>
  <c r="E114" i="7"/>
  <c r="E116" i="7"/>
  <c r="E118" i="7"/>
  <c r="L26" i="2"/>
  <c r="J5" i="3"/>
  <c r="J11" i="3"/>
  <c r="G24" i="5"/>
  <c r="Q28" i="3"/>
  <c r="AB1" i="3"/>
  <c r="AB4" i="3" s="1"/>
  <c r="AB7" i="3" s="1"/>
  <c r="AA4" i="3"/>
  <c r="Q18" i="3"/>
  <c r="G12" i="3"/>
  <c r="G8" i="3"/>
  <c r="G15" i="3"/>
  <c r="G11" i="3"/>
  <c r="G7" i="3"/>
  <c r="G14" i="3"/>
  <c r="G10" i="3"/>
  <c r="G6" i="3"/>
  <c r="G13" i="3"/>
  <c r="G9" i="3"/>
  <c r="G5" i="3"/>
  <c r="Z2" i="3"/>
  <c r="Z4" i="3" s="1"/>
  <c r="Z7" i="3" s="1"/>
  <c r="D18" i="8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F24" i="3" s="1"/>
  <c r="D14" i="10"/>
  <c r="H14" i="10" s="1"/>
  <c r="D8" i="10"/>
  <c r="H18" i="3"/>
  <c r="Q31" i="3" s="1"/>
  <c r="D14" i="6"/>
  <c r="J14" i="3" l="1"/>
  <c r="K24" i="2"/>
  <c r="H12" i="10"/>
  <c r="C10" i="10"/>
  <c r="G10" i="10" s="1"/>
  <c r="J15" i="3"/>
  <c r="J8" i="3"/>
  <c r="J6" i="3"/>
  <c r="J9" i="3"/>
  <c r="T18" i="3"/>
  <c r="J10" i="3"/>
  <c r="H11" i="10"/>
  <c r="C11" i="10"/>
  <c r="G11" i="10" s="1"/>
  <c r="C9" i="10"/>
  <c r="G9" i="10" s="1"/>
  <c r="H9" i="10"/>
  <c r="D35" i="10"/>
  <c r="H8" i="10"/>
  <c r="C8" i="10"/>
  <c r="J7" i="3"/>
  <c r="J12" i="3"/>
  <c r="J13" i="3"/>
  <c r="F18" i="6"/>
  <c r="G18" i="6"/>
  <c r="F19" i="6"/>
  <c r="G19" i="6"/>
  <c r="H35" i="10" l="1"/>
  <c r="G8" i="10"/>
  <c r="G35" i="10" s="1"/>
  <c r="B8" i="10"/>
  <c r="C35" i="10"/>
  <c r="B35" i="10" l="1"/>
  <c r="F8" i="10"/>
  <c r="F35" i="10" s="1"/>
</calcChain>
</file>

<file path=xl/sharedStrings.xml><?xml version="1.0" encoding="utf-8"?>
<sst xmlns="http://schemas.openxmlformats.org/spreadsheetml/2006/main" count="485" uniqueCount="411">
  <si>
    <t>Mean</t>
  </si>
  <si>
    <t>Stdev</t>
  </si>
  <si>
    <t>Normal random variable</t>
  </si>
  <si>
    <t>P(F1 &lt; D2 &lt; G1)</t>
  </si>
  <si>
    <t>NORMAL DISTRIBUTION</t>
  </si>
  <si>
    <t>FORMULAS</t>
  </si>
  <si>
    <t>CumvProby</t>
  </si>
  <si>
    <t>Value</t>
  </si>
  <si>
    <t>ProbyDensity</t>
  </si>
  <si>
    <t xml:space="preserve"> B6 copied to B6:B106</t>
  </si>
  <si>
    <t>C7.  =(A8-A6)/(B8-B6)</t>
  </si>
  <si>
    <t xml:space="preserve"> C7 copied to C7:C105</t>
  </si>
  <si>
    <t>A6 contains 0.001</t>
  </si>
  <si>
    <t>A7:A105 is filled by a series from .01 to .99, step .01</t>
  </si>
  <si>
    <t>A106 contains 0.999</t>
  </si>
  <si>
    <t xml:space="preserve">  Inverse Cumulative Chart plots (A6:A106,B6:B106)</t>
  </si>
  <si>
    <t xml:space="preserve">  Probability Density Chart plots (B7:B105,C7:C105)</t>
  </si>
  <si>
    <t xml:space="preserve"> Cumulative Chart plots (B7:B105,A7:A105)</t>
  </si>
  <si>
    <t>THE EXP FUNCTION FROM COMPOUND INTEREST:</t>
  </si>
  <si>
    <t>Suppose we start with $1 in a bank account.</t>
  </si>
  <si>
    <t>Nominal interest rate</t>
  </si>
  <si>
    <t>Times compounded/year</t>
  </si>
  <si>
    <t>(try 1,2,4,12,365)</t>
  </si>
  <si>
    <t>$Value at end of year</t>
  </si>
  <si>
    <t>The number e:</t>
  </si>
  <si>
    <t>e^r</t>
  </si>
  <si>
    <t>EXPonential formula</t>
  </si>
  <si>
    <t>LN, the inverse of EXP</t>
  </si>
  <si>
    <t>So EXP(r) is the actual yield, per $1 initial investment, after a year</t>
  </si>
  <si>
    <t>when nominal interest rate r is compounded continuously.</t>
  </si>
  <si>
    <t>LN(x) is the nominal interest rate that would yield $x after a year,</t>
  </si>
  <si>
    <t>per $1 initial investment, with continuous compounding.</t>
  </si>
  <si>
    <t>AN EXAMPLE TO SHOW THE ADVANTAGE OF LOGARITHMIC GROWTH RATES</t>
  </si>
  <si>
    <t>Values:</t>
  </si>
  <si>
    <t>Growth rates:</t>
  </si>
  <si>
    <t>Year 0</t>
  </si>
  <si>
    <t>Percent</t>
  </si>
  <si>
    <t>Logarithmic</t>
  </si>
  <si>
    <t>Year 1</t>
  </si>
  <si>
    <t>Year 2</t>
  </si>
  <si>
    <t>Average growth rate:</t>
  </si>
  <si>
    <t>FORMULAS FROM RANGE A1:D19</t>
  </si>
  <si>
    <t>OTHER FACTS</t>
  </si>
  <si>
    <t>r (random)</t>
  </si>
  <si>
    <t>s (random)</t>
  </si>
  <si>
    <t>B5.  =(1+B3/B4)^B4</t>
  </si>
  <si>
    <t>D6.  =EXP(1)</t>
  </si>
  <si>
    <t>EXP(r1+r2) = EXP(r1)*EXP(r2)</t>
  </si>
  <si>
    <t>B6.  =EXP(B3)</t>
  </si>
  <si>
    <t>E6.  =D6^B3</t>
  </si>
  <si>
    <t>LN(x1*x2) = LN(x1)+LN(x2)</t>
  </si>
  <si>
    <t>x = EXP(r)</t>
  </si>
  <si>
    <t>y = EXP(s)</t>
  </si>
  <si>
    <t>EXP(r)*EXP(s)</t>
  </si>
  <si>
    <t>EXP(r+s)</t>
  </si>
  <si>
    <t>B7.  =LN(B6)</t>
  </si>
  <si>
    <t>C17.  =(B17-B16)/B16</t>
  </si>
  <si>
    <t>LN(x)</t>
  </si>
  <si>
    <t>LN(y)</t>
  </si>
  <si>
    <t>LN(x)+LN(y)</t>
  </si>
  <si>
    <t>LN(x*y)</t>
  </si>
  <si>
    <t>C18.  =(B18-B17)/B17</t>
  </si>
  <si>
    <t>D17.  =LN(B17/B16)</t>
  </si>
  <si>
    <t>D18.  =LN(B18/B17)</t>
  </si>
  <si>
    <t>FORMULAS FROM RANGE H21:L26</t>
  </si>
  <si>
    <t>C19.  =AVERAGE(C17:C18)</t>
  </si>
  <si>
    <t>D19.  =AVERAGE(D17:D18)</t>
  </si>
  <si>
    <t>H24.  =EXP(H22)</t>
  </si>
  <si>
    <t>I24.  =EXP(I22)</t>
  </si>
  <si>
    <t>K24.  =H24*I24</t>
  </si>
  <si>
    <t>L24.  =EXP(H22+I22)</t>
  </si>
  <si>
    <t>H26.  =LN(H24)</t>
  </si>
  <si>
    <t>I26.  =LN(I24)</t>
  </si>
  <si>
    <t>K26.  =H26+I26</t>
  </si>
  <si>
    <t>L26.  =LN(H24*I24)</t>
  </si>
  <si>
    <t xml:space="preserve"> Left chart.  (A42:A66,B42:B66)</t>
  </si>
  <si>
    <t xml:space="preserve"> Right chart.  (B42:B66,C42:C66)</t>
  </si>
  <si>
    <t xml:space="preserve"> FORMULAS FROM RANGE A42:C66</t>
  </si>
  <si>
    <t xml:space="preserve"> B42.  =EXP(A42)</t>
  </si>
  <si>
    <t xml:space="preserve"> C42.  =LN(B42)</t>
  </si>
  <si>
    <t xml:space="preserve">  B42:C42 copied to B42:B66</t>
  </si>
  <si>
    <t>EXAMPLE: Repeated independent investments returning $2.00 or $0.25 per $1 invested.</t>
  </si>
  <si>
    <t>Fixed-amount investment strategy ($100 each period).</t>
  </si>
  <si>
    <t>Fixed-amount model</t>
  </si>
  <si>
    <t xml:space="preserve">Fixed-fraction model     </t>
  </si>
  <si>
    <t xml:space="preserve">F = 1000+X1+X2+...+X100 </t>
  </si>
  <si>
    <t>Investment strategy:</t>
  </si>
  <si>
    <t>Realizd</t>
  </si>
  <si>
    <t xml:space="preserve"> Approx distns</t>
  </si>
  <si>
    <t xml:space="preserve"> Approximating distns</t>
  </si>
  <si>
    <t xml:space="preserve"> where the Xi are independent random variables</t>
  </si>
  <si>
    <t>FixedAmount</t>
  </si>
  <si>
    <t>FixedFractn</t>
  </si>
  <si>
    <t>%Rank</t>
  </si>
  <si>
    <t>final$</t>
  </si>
  <si>
    <t>NORM</t>
  </si>
  <si>
    <t>GENL</t>
  </si>
  <si>
    <t>ExpNORM</t>
  </si>
  <si>
    <t>LNORM</t>
  </si>
  <si>
    <t xml:space="preserve"> and each Xi has P(Xi=100) = 1/2 = P(Xi=-75)</t>
  </si>
  <si>
    <t>F is approximately Normal (in a scale where 175 is small).</t>
  </si>
  <si>
    <t>Wealth</t>
  </si>
  <si>
    <t>retn</t>
  </si>
  <si>
    <t>Fixed-fraction investment strategy (10% each period).</t>
  </si>
  <si>
    <t xml:space="preserve">G = 1000*Y1*Y2*...*Y100 </t>
  </si>
  <si>
    <t xml:space="preserve"> where the Yi are independent random variables</t>
  </si>
  <si>
    <t xml:space="preserve"> and each Yi has P(Yi=1.10) = 1/2 = P(Yi=0.925)</t>
  </si>
  <si>
    <t xml:space="preserve">LN(G) = LN(1000)+LN(Y1)+LN(Y2)+...+LN(Y100) </t>
  </si>
  <si>
    <t>LN(G) is approximately Normal.</t>
  </si>
  <si>
    <t>G is approximately Lognormal.</t>
  </si>
  <si>
    <t>Simulation models from data</t>
  </si>
  <si>
    <t xml:space="preserve"> FORMULAS</t>
  </si>
  <si>
    <t xml:space="preserve"> A8.  =IF(RAND()&lt;0.5,2,0.25)</t>
  </si>
  <si>
    <t>rand</t>
  </si>
  <si>
    <t>%ile</t>
  </si>
  <si>
    <t xml:space="preserve"> B8.  =B7+$B$5*(A8-1)</t>
  </si>
  <si>
    <t>C8.  =C7*(1+$C$5*(A8-1))</t>
  </si>
  <si>
    <t>Q1</t>
  </si>
  <si>
    <t xml:space="preserve">  A8:C8 copied to A8:C107</t>
  </si>
  <si>
    <t>Q2</t>
  </si>
  <si>
    <t xml:space="preserve"> F24.  =B107</t>
  </si>
  <si>
    <t>G24.  =C107</t>
  </si>
  <si>
    <t>FixAmt</t>
  </si>
  <si>
    <t>FixFrac</t>
  </si>
  <si>
    <t>FORMULAS FROM RANGE O1:V24</t>
  </si>
  <si>
    <t>Q3</t>
  </si>
  <si>
    <t xml:space="preserve"> H25.  =LN(G25)</t>
  </si>
  <si>
    <t>H25 copied to H25:H525</t>
  </si>
  <si>
    <t>Q2-Q1</t>
  </si>
  <si>
    <t>O18.  =RAND()</t>
  </si>
  <si>
    <t>Final Wealth</t>
  </si>
  <si>
    <t xml:space="preserve"> F17.  =AVERAGE(F25:F525)</t>
  </si>
  <si>
    <t>F18.  =STDEV(F25:F525)</t>
  </si>
  <si>
    <t>Q3-Q2</t>
  </si>
  <si>
    <t>Q2/Q1</t>
  </si>
  <si>
    <t>SimTable</t>
  </si>
  <si>
    <t>LN</t>
  </si>
  <si>
    <t>Q3/Q2</t>
  </si>
  <si>
    <t>R18.  =GENLINV(O18,$F$19,$F$20,$F$21)</t>
  </si>
  <si>
    <t xml:space="preserve">  F17:F21 copied to G17:G21, F17:F18 to H17:H18</t>
  </si>
  <si>
    <t>U18.  =LNORMINV(O18,$G$17,$G$18)</t>
  </si>
  <si>
    <t>LMean</t>
  </si>
  <si>
    <t>V18.  =GENLINV(O18,$G$19,$G$20,$G$21)</t>
  </si>
  <si>
    <t xml:space="preserve"> H5.  =GENLINV(E5,$F$19,$F$20,$F$21)</t>
  </si>
  <si>
    <t>P21.  =F20-F19</t>
  </si>
  <si>
    <t xml:space="preserve"> P21 copied to P21:Q22</t>
  </si>
  <si>
    <t>LStdev</t>
  </si>
  <si>
    <t>P23.  =F20/F19</t>
  </si>
  <si>
    <t xml:space="preserve"> K5.  =LNORMINV(E5,$G$17,$G$18)</t>
  </si>
  <si>
    <t xml:space="preserve"> P23 copied to P23:Q24</t>
  </si>
  <si>
    <t xml:space="preserve"> L5.  =GENLINV(E5,$G$19,$G$20,$G$21)</t>
  </si>
  <si>
    <t>Q27.  =LN(Q25)</t>
  </si>
  <si>
    <t xml:space="preserve">  F5:L5 copied to F5:L15</t>
  </si>
  <si>
    <t>P28.  =F17</t>
  </si>
  <si>
    <t>Q28.  =H17</t>
  </si>
  <si>
    <t>P30.  =P21/0.675</t>
  </si>
  <si>
    <t>Q30.  =LN(Q23)/0.675</t>
  </si>
  <si>
    <t>P31.  =F18</t>
  </si>
  <si>
    <t>Q31.  =H18</t>
  </si>
  <si>
    <t>Quartiles of Unknown Quantity</t>
  </si>
  <si>
    <t>Ratio of quartile widths</t>
  </si>
  <si>
    <t>1%-point</t>
  </si>
  <si>
    <t>25%point</t>
  </si>
  <si>
    <t>50%point</t>
  </si>
  <si>
    <t>75%point</t>
  </si>
  <si>
    <t>99%-point</t>
  </si>
  <si>
    <t>Simulated value</t>
  </si>
  <si>
    <t>GENERALIZED-LOGNORMAL DISTRIBUTION</t>
  </si>
  <si>
    <t xml:space="preserve"> Value</t>
  </si>
  <si>
    <t>A4.  =GENLINV(0.01,$B$2,$C$2,$D$2)</t>
  </si>
  <si>
    <t>E4.  =GENLINV(0.99,$B$2,$C$2,$D$2)</t>
  </si>
  <si>
    <t>G4.  =GENLINV(RAND(),$B$2,$C$2,$D$2)</t>
  </si>
  <si>
    <t>F2.  =(D2-C2)/(C2-B2)</t>
  </si>
  <si>
    <t>B8.  =GENLINV(A8,$B$2,$C$2,$D$2)</t>
  </si>
  <si>
    <t xml:space="preserve"> B8 copied to B8:B108</t>
  </si>
  <si>
    <t>C9.  =(A10-A8)/(B10-B8)</t>
  </si>
  <si>
    <t xml:space="preserve"> C9 copied to C9:C107</t>
  </si>
  <si>
    <t xml:space="preserve"> Inverse Cumulative Chart plots (A8:A108,B8:B108)</t>
  </si>
  <si>
    <t xml:space="preserve"> Probability Density Chart plots (B9:B107,C9:C107)</t>
  </si>
  <si>
    <t xml:space="preserve"> Cumulative Chart plots (B9:B107,A9:A107)</t>
  </si>
  <si>
    <t>SUPERIOR SEMICONDUCTOR CASE, Part C</t>
  </si>
  <si>
    <t>Development-cost quartile points</t>
  </si>
  <si>
    <t>P(Successful development)</t>
  </si>
  <si>
    <t>Market-value quartile pts (if successful)</t>
  </si>
  <si>
    <t>RiskTolerance</t>
  </si>
  <si>
    <t>k</t>
  </si>
  <si>
    <t>P(#competitors=k)</t>
  </si>
  <si>
    <t>FORMULAS FROM RANGE A1:F27</t>
  </si>
  <si>
    <t>A16.  =GENLINV(RAND(),A3,B3,C3)</t>
  </si>
  <si>
    <t>A17.  =IF(RAND()&lt;F3,1,0)</t>
  </si>
  <si>
    <t>A18.  =A17*GENLINV(RAND(),A6,B6,C6)</t>
  </si>
  <si>
    <t>A19.  =DISCRINV(RAND(),A9:A13,B9:B13)</t>
  </si>
  <si>
    <t>A20.  =A18/(1+A19)-A16</t>
  </si>
  <si>
    <t>B27.  =A20</t>
  </si>
  <si>
    <t>Simulation model</t>
  </si>
  <si>
    <t>B23.  =AVERAGE(B28:B828)</t>
  </si>
  <si>
    <t>Development cost</t>
  </si>
  <si>
    <t>Successful development?</t>
  </si>
  <si>
    <t>E24.  =COUNT(B28:B828)</t>
  </si>
  <si>
    <t>Total market value</t>
  </si>
  <si>
    <t>F24.  =B23-1.96*B24/(E24^0.5)</t>
  </si>
  <si>
    <t>Number of competitors</t>
  </si>
  <si>
    <t>G24.  =B23+1.96*B24/(E24^0.5)</t>
  </si>
  <si>
    <t>Profit</t>
  </si>
  <si>
    <t>B25.  =CE(B28:B828,F6)</t>
  </si>
  <si>
    <t>Analysis of simulation data</t>
  </si>
  <si>
    <t>E(Profit)</t>
  </si>
  <si>
    <t>SampleSize</t>
  </si>
  <si>
    <t>95%ConfInt for E(Profit)</t>
  </si>
  <si>
    <t>Stdev(Profit)</t>
  </si>
  <si>
    <t>CE(profit,RiskTol)</t>
  </si>
  <si>
    <t>Profit ($millions)</t>
  </si>
  <si>
    <t xml:space="preserve">  Simulation data in B28:B828 is sorted.</t>
  </si>
  <si>
    <t xml:space="preserve">  Cumulative risk profile plots (A28:A828,B28:B828).</t>
  </si>
  <si>
    <t>Constant risk tolerance</t>
  </si>
  <si>
    <t>Expected monetary value of a Normal lottery</t>
  </si>
  <si>
    <t>Std deviation</t>
  </si>
  <si>
    <t>FACT:</t>
  </si>
  <si>
    <t>If a lottery's net payment ($) is drawn from a Normal distribution</t>
  </si>
  <si>
    <t xml:space="preserve">and the decision-maker has constant risk tolerance, </t>
  </si>
  <si>
    <t>Certainty equiv</t>
  </si>
  <si>
    <t>then the DM's certainty equivalent of the lottery is</t>
  </si>
  <si>
    <t>P(X&lt;CE)</t>
  </si>
  <si>
    <t>CE = E($) - (0.5/RiskTol)*Stdev($)^2</t>
  </si>
  <si>
    <t>Estimates from simulation</t>
  </si>
  <si>
    <t>CE</t>
  </si>
  <si>
    <t>E($)</t>
  </si>
  <si>
    <t>EU</t>
  </si>
  <si>
    <t>CE from EU</t>
  </si>
  <si>
    <t>Stdev($)</t>
  </si>
  <si>
    <t>Stdev(U)</t>
  </si>
  <si>
    <t>DataCount</t>
  </si>
  <si>
    <t>95% confidence interval</t>
  </si>
  <si>
    <t>$Prize</t>
  </si>
  <si>
    <t>Utility</t>
  </si>
  <si>
    <t>FORMULAS FROM RANGE A1:G19</t>
  </si>
  <si>
    <t>A10.  =A5-0.5*(A7^2)/A2</t>
  </si>
  <si>
    <t>A14.  =CE(B20:B420,A2)</t>
  </si>
  <si>
    <t>B14.  =AVERAGE(B20:B420)</t>
  </si>
  <si>
    <t>C20.  =UTIL(B20,$A$2)</t>
  </si>
  <si>
    <t xml:space="preserve"> C20 copied to C20:C420</t>
  </si>
  <si>
    <t>C14.  =AVERAGE(C20:C420)</t>
  </si>
  <si>
    <t>D14.  =UINV(C14,A2)</t>
  </si>
  <si>
    <t>F16.  =COUNT(C20:C420)</t>
  </si>
  <si>
    <t>F18.  =C14-1.96*C16/F16^0.5</t>
  </si>
  <si>
    <t>G18.  =C14+1.96*C16/F16^0.5</t>
  </si>
  <si>
    <t>F19.  =UINV(F18,$A$2)</t>
  </si>
  <si>
    <t>G19.  =UINV(G18,$A$2)</t>
  </si>
  <si>
    <t>FORMULAS FROM RANGE B20:G21</t>
  </si>
  <si>
    <t>B20.  =LNORMINV(A20,$A$2,$B$2)</t>
  </si>
  <si>
    <t xml:space="preserve"> B20 copied to B20:B120</t>
  </si>
  <si>
    <t>D20.  =GAMINV(A20,$A$2,$B$2)</t>
  </si>
  <si>
    <t xml:space="preserve"> D20 copied to D20:D120</t>
  </si>
  <si>
    <t xml:space="preserve"> F20 copied to F20:F120</t>
  </si>
  <si>
    <t>C21.  =($A22-$A20)/(B22-B20)</t>
  </si>
  <si>
    <t xml:space="preserve"> C21 copied to C21:C119</t>
  </si>
  <si>
    <t>E21.  =($A22-$A20)/(D22-D20)</t>
  </si>
  <si>
    <t xml:space="preserve"> E21 copied to E21:E119</t>
  </si>
  <si>
    <t>G21.  =($A22-$A20)/(F22-F20)</t>
  </si>
  <si>
    <t xml:space="preserve"> G21 copied to G21:G119</t>
  </si>
  <si>
    <t>LNORMINV</t>
  </si>
  <si>
    <t>Lognormal</t>
  </si>
  <si>
    <t>GAMINV</t>
  </si>
  <si>
    <t>Gamma</t>
  </si>
  <si>
    <t>NORMINV</t>
  </si>
  <si>
    <t>Normal</t>
  </si>
  <si>
    <t>density</t>
  </si>
  <si>
    <t xml:space="preserve">   q1</t>
  </si>
  <si>
    <t xml:space="preserve">   q2</t>
  </si>
  <si>
    <t xml:space="preserve">   q3</t>
  </si>
  <si>
    <t>Given quartiles:</t>
  </si>
  <si>
    <t xml:space="preserve">If q3-q2 = q2-q1 then </t>
  </si>
  <si>
    <t>our Generalized-Lognormal random variable is</t>
  </si>
  <si>
    <t>a Normal random variable with mean q2</t>
  </si>
  <si>
    <t>and standard deviation (q3-q2)/0.675 = (q3-q1)/1.35.</t>
  </si>
  <si>
    <t xml:space="preserve">  EqualDiffs?</t>
  </si>
  <si>
    <t>(rand)</t>
  </si>
  <si>
    <t>GENLINV</t>
  </si>
  <si>
    <t>If q3/q2 = q2/q1 then</t>
  </si>
  <si>
    <t>a Lognormal random variable that can be computed</t>
  </si>
  <si>
    <t>by applying the exponential function EXP to</t>
  </si>
  <si>
    <t>a Normal random variable with mean LN(q2)</t>
  </si>
  <si>
    <t>and standard deviation (LN(q3)-LN(q1))/1.35.</t>
  </si>
  <si>
    <t xml:space="preserve">  EqualRatios?</t>
  </si>
  <si>
    <t>EXP(NORMINV)</t>
  </si>
  <si>
    <t>Log-mean</t>
  </si>
  <si>
    <t>Log-stdev</t>
  </si>
  <si>
    <t>The actual mean and standard deviation of this Lognormal random</t>
  </si>
  <si>
    <t>variable (used by LNORMINV) are more complicated to compute:</t>
  </si>
  <si>
    <t>Actual Mean</t>
  </si>
  <si>
    <t>Actual StDev</t>
  </si>
  <si>
    <t>A9.  =(D2-C2=C2-B2)</t>
  </si>
  <si>
    <t>B9.  =RAND()</t>
  </si>
  <si>
    <t>C9.  =GENLINV(B9,B2,C2,D2)</t>
  </si>
  <si>
    <t>A18.  =(D2/C2=C2/B2)</t>
  </si>
  <si>
    <t>B18.  =B9</t>
  </si>
  <si>
    <t>C18.  =GENLINV(B18,B2,C2,D2)</t>
  </si>
  <si>
    <t>E19.  =LN(C2)</t>
  </si>
  <si>
    <t>E20.  =(LN(D2)-LN(B2))/1.35</t>
  </si>
  <si>
    <t>E23.  =EXP(E19+0.5*E20^2)</t>
  </si>
  <si>
    <t>E24.  =E23*((EXP(E20^2)-1)^0.5)</t>
  </si>
  <si>
    <t>E25.  =LNORMINV(B18,E23,E24)</t>
  </si>
  <si>
    <t>RAND(), or cumulative probability</t>
  </si>
  <si>
    <t xml:space="preserve">  q1</t>
  </si>
  <si>
    <t xml:space="preserve">  q2</t>
  </si>
  <si>
    <t xml:space="preserve">  q3</t>
  </si>
  <si>
    <t>lowest</t>
  </si>
  <si>
    <t>highest</t>
  </si>
  <si>
    <t>COMPUTING GENLINV WITHOUT SIMTOOLS:</t>
  </si>
  <si>
    <t>Normal with quartiles -1, 0, 1</t>
  </si>
  <si>
    <t>(q3-q2)/(q2-q1)</t>
  </si>
  <si>
    <t>With optional parameters:</t>
  </si>
  <si>
    <t>GENLINV without Simtools</t>
  </si>
  <si>
    <t>GENLINV with Simtools</t>
  </si>
  <si>
    <t>FORMULAS FROM RANGE A1:D8</t>
  </si>
  <si>
    <t>A2.  =RAND()</t>
  </si>
  <si>
    <t>B6.  =(D2-C2)/(C2-B2)</t>
  </si>
  <si>
    <t>B7.  =IF(B6=1,C2+(D2-C2)*B5,C2+(D2-C2)*(B6^B5-1)/(B6-1))</t>
  </si>
  <si>
    <t>B8.  =GENLINV(A2,B2,C2,D2)</t>
  </si>
  <si>
    <t>G7.  =MAX(F2,MIN(G2,B7))</t>
  </si>
  <si>
    <t>G8.  =GENLINV(A2,B2,C2,D2,F2,G2)</t>
  </si>
  <si>
    <t xml:space="preserve">The volatility of total return grows while the volatility of the annualized return shrinks </t>
  </si>
  <si>
    <t>Data for Figure 4.6</t>
  </si>
  <si>
    <t>Data for Figure 4.7</t>
  </si>
  <si>
    <t>Bins for building the histograms</t>
  </si>
  <si>
    <t>Per period investment gross return</t>
  </si>
  <si>
    <t>Log-Mean</t>
  </si>
  <si>
    <t>Log-Stdev</t>
  </si>
  <si>
    <t>Annualized Returns (n=1)</t>
  </si>
  <si>
    <t>Total Returns (n=1)</t>
  </si>
  <si>
    <t>In Fig. 4.6</t>
  </si>
  <si>
    <t>In Fig. 4.7</t>
  </si>
  <si>
    <t>Bin</t>
  </si>
  <si>
    <t>Frequency</t>
  </si>
  <si>
    <t>Simulated Growth Ratios</t>
  </si>
  <si>
    <t>Simulated Logarithmic Returns</t>
  </si>
  <si>
    <t>n=1</t>
  </si>
  <si>
    <t>n=5</t>
  </si>
  <si>
    <t>n=10</t>
  </si>
  <si>
    <t>n=20</t>
  </si>
  <si>
    <t>More</t>
  </si>
  <si>
    <t>Total Returns (n=5)</t>
  </si>
  <si>
    <t>Average</t>
  </si>
  <si>
    <t>Total Return</t>
  </si>
  <si>
    <t>Annualized returns</t>
  </si>
  <si>
    <t>Annualized Returns (n=5)</t>
  </si>
  <si>
    <t>Total Returns (n=10)</t>
  </si>
  <si>
    <t>Annualized Returns (n=10)</t>
  </si>
  <si>
    <t>Total Returns (n=20)</t>
  </si>
  <si>
    <t>Annualized Returns (n=20)</t>
  </si>
  <si>
    <t>Figure 4.6 Annualized returns by investment horizon</t>
  </si>
  <si>
    <t>Figure 4.7 Total returns by investment horizon</t>
  </si>
  <si>
    <t>F3.  =NORM.S.DIST((G1-A2)/B2)-NORM.S.DIST((F1-A2)/B2)</t>
  </si>
  <si>
    <t>D2.  =NORM.INV(RAND(),A2,B2)</t>
  </si>
  <si>
    <t>B6.  =NORM.INV(A6,$A$2,$B$2)</t>
  </si>
  <si>
    <t>H22.  =NORM.INV(RAND(),0,1)</t>
  </si>
  <si>
    <t>I22.  =NORM.INV(RAND(),0,1)</t>
  </si>
  <si>
    <t xml:space="preserve"> F19.  =PERCENTILE.INC(F25:F525,0.25)</t>
  </si>
  <si>
    <t xml:space="preserve"> F20.  =PERCENTILE.INC(F25:F525,0.5)</t>
  </si>
  <si>
    <t xml:space="preserve"> F21.  =PERCENTILE.INC(F25:F525,0.75)</t>
  </si>
  <si>
    <t xml:space="preserve"> F5.  =PERCENTILE.INC($F$25:$F$525,E5)</t>
  </si>
  <si>
    <t xml:space="preserve"> G5.  =NORM.INV(E5,$F$17,$F$18)</t>
  </si>
  <si>
    <t xml:space="preserve"> I5.  =PERCENTILE.INC($G$25:$G$525,E5)</t>
  </si>
  <si>
    <t xml:space="preserve"> J5.  =EXP(NORM.INV(E5,$H$17,$H$18))</t>
  </si>
  <si>
    <t>P18.  =PERCENTILE.INC($F$25:$F$525,O18)</t>
  </si>
  <si>
    <t>Q18.  =NORM.INV(O18,$F$17,$F$18)</t>
  </si>
  <si>
    <t>S18.  =PERCENTILE.INC($G$25:$G$525,O18)</t>
  </si>
  <si>
    <t>T18.  =EXP(NORM.INV(O18,$H$17,$H$18))</t>
  </si>
  <si>
    <t>B24.  =STDEV.S(B28:B828)</t>
  </si>
  <si>
    <t>B19.  =NORM.INV(RAND(),A5,A7)</t>
  </si>
  <si>
    <t>B16.  =STDEV.S(B20:B420)</t>
  </si>
  <si>
    <t>C16.  =STDEV.S(C20:C420)</t>
  </si>
  <si>
    <t>F20.  =NORM.INV(A20,$A$2,$B$2)</t>
  </si>
  <si>
    <t>D9.  =NORM.INV(B9,C2,(D2-B2)/1.35)</t>
  </si>
  <si>
    <t>D18.  =EXP(NORM.INV(B18,E19,E20))</t>
  </si>
  <si>
    <t>B5.  =NORM.INV(A2,0,1/0.67449)</t>
  </si>
  <si>
    <t>5%ile</t>
  </si>
  <si>
    <t>E8.  =EXP(NORM.INV(RAND(),$G$3,$G$4))</t>
  </si>
  <si>
    <t xml:space="preserve">FORMULAS  </t>
  </si>
  <si>
    <t xml:space="preserve">  E8 copied to E9:E27</t>
  </si>
  <si>
    <t>D8.  =E8</t>
  </si>
  <si>
    <t xml:space="preserve">  D8 copied to D9:D17</t>
  </si>
  <si>
    <t>C8.  =D8</t>
  </si>
  <si>
    <t xml:space="preserve">  C8 copied to C9:C12</t>
  </si>
  <si>
    <t>B8.  =C8</t>
  </si>
  <si>
    <t>I8.  =LN(E8)</t>
  </si>
  <si>
    <t xml:space="preserve">  I8 copied to I9:I27</t>
  </si>
  <si>
    <t>H8.  =I8</t>
  </si>
  <si>
    <t xml:space="preserve">  H8 copied to H9:H17</t>
  </si>
  <si>
    <t>G8.  =H8</t>
  </si>
  <si>
    <t xml:space="preserve">  G8 copied to G9:G12</t>
  </si>
  <si>
    <t>F8.  =G8</t>
  </si>
  <si>
    <t>cond. tail exp. 5%</t>
  </si>
  <si>
    <t>B29.  =AVERAGE(B36:B1052)</t>
  </si>
  <si>
    <t>B30.  =STDEV.S(B36:B1052)</t>
  </si>
  <si>
    <t>B31.  =PERCENTILE.INC(B36:B1052,0.05)</t>
  </si>
  <si>
    <t>B32.  =AVERAGEIF(B36:B1052,"&lt;="&amp;B31)</t>
  </si>
  <si>
    <t xml:space="preserve">  B29:B32 copied to C29:I32</t>
  </si>
  <si>
    <t>n</t>
  </si>
  <si>
    <t>B35.  =B8</t>
  </si>
  <si>
    <t>C35.  =PRODUCT(C8:C12)</t>
  </si>
  <si>
    <t>D35.  =PRODUCT(D8:D17)</t>
  </si>
  <si>
    <t>E35.  =PRODUCT(E8:E27)</t>
  </si>
  <si>
    <t>F35.  =F8</t>
  </si>
  <si>
    <t>G35.  =AVERAGE(G8:G12)</t>
  </si>
  <si>
    <t>H35.  =AVERAGE(H8:H17)</t>
  </si>
  <si>
    <t>I35.  =AVERAGE(I8:I27)</t>
  </si>
  <si>
    <t>Standard deviation of the annualized return</t>
  </si>
  <si>
    <t>according to the Central Limit Theorem</t>
  </si>
  <si>
    <t>K32.  =$G$4/K31^0.5</t>
  </si>
  <si>
    <t xml:space="preserve">  K32 copied to K32:N32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</si>
</sst>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b/>
      <sz val="10"/>
      <name val="Courier New"/>
      <family val="3"/>
    </font>
    <font>
      <b/>
      <sz val="9"/>
      <name val="Courier New"/>
      <family val="3"/>
    </font>
    <font>
      <i/>
      <sz val="9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b/>
      <sz val="10"/>
      <color indexed="10"/>
      <name val="Courier New"/>
      <family val="3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name val="Courier New"/>
      <family val="1"/>
    </font>
    <font>
      <sz val="12"/>
      <color theme="1"/>
      <name val="Calibri"/>
      <family val="2"/>
      <scheme val="minor"/>
    </font>
    <font>
      <sz val="12"/>
      <color theme="1"/>
      <name val="Courier New"/>
      <family val="1"/>
    </font>
    <font>
      <b/>
      <sz val="12"/>
      <color theme="1"/>
      <name val="Times New Roman"/>
      <family val="1"/>
    </font>
    <font>
      <b/>
      <sz val="10"/>
      <color theme="1"/>
      <name val="Courier New"/>
      <family val="1"/>
    </font>
    <font>
      <sz val="10"/>
      <color theme="1"/>
      <name val="Courier New"/>
      <family val="1"/>
    </font>
    <font>
      <sz val="10"/>
      <color rgb="FF000000"/>
      <name val="Courier New"/>
      <family val="1"/>
    </font>
    <font>
      <i/>
      <sz val="10"/>
      <color theme="1"/>
      <name val="Courier New"/>
      <family val="1"/>
    </font>
    <font>
      <b/>
      <sz val="10"/>
      <color rgb="FF000000"/>
      <name val="Courier New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ourier New Bold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quotePrefix="1"/>
    <xf numFmtId="0" fontId="0" fillId="0" borderId="1" xfId="0" applyBorder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right"/>
    </xf>
    <xf numFmtId="10" fontId="0" fillId="0" borderId="0" xfId="0" applyNumberFormat="1"/>
    <xf numFmtId="0" fontId="0" fillId="0" borderId="0" xfId="0" quotePrefix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6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/>
    <xf numFmtId="0" fontId="4" fillId="0" borderId="0" xfId="0" applyFont="1"/>
    <xf numFmtId="0" fontId="1" fillId="0" borderId="0" xfId="0" quotePrefix="1" applyFont="1" applyAlignment="1">
      <alignment horizontal="left"/>
    </xf>
    <xf numFmtId="1" fontId="0" fillId="0" borderId="0" xfId="0" applyNumberFormat="1"/>
    <xf numFmtId="1" fontId="0" fillId="0" borderId="0" xfId="0" quotePrefix="1" applyNumberFormat="1"/>
    <xf numFmtId="1" fontId="0" fillId="0" borderId="0" xfId="0" quotePrefix="1" applyNumberFormat="1" applyAlignment="1">
      <alignment horizontal="left"/>
    </xf>
    <xf numFmtId="1" fontId="1" fillId="0" borderId="0" xfId="0" applyNumberFormat="1" applyFont="1"/>
    <xf numFmtId="0" fontId="0" fillId="0" borderId="4" xfId="0" applyBorder="1" applyAlignment="1">
      <alignment horizontal="right"/>
    </xf>
    <xf numFmtId="1" fontId="0" fillId="0" borderId="4" xfId="0" applyNumberFormat="1" applyBorder="1"/>
    <xf numFmtId="0" fontId="7" fillId="0" borderId="0" xfId="0" quotePrefix="1" applyFont="1" applyAlignment="1">
      <alignment horizontal="right"/>
    </xf>
    <xf numFmtId="0" fontId="7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0" fontId="0" fillId="0" borderId="6" xfId="0" applyBorder="1"/>
    <xf numFmtId="0" fontId="0" fillId="0" borderId="7" xfId="0" applyBorder="1"/>
    <xf numFmtId="2" fontId="10" fillId="0" borderId="0" xfId="1" applyNumberFormat="1" applyFont="1"/>
    <xf numFmtId="0" fontId="11" fillId="0" borderId="0" xfId="1" applyFont="1"/>
    <xf numFmtId="0" fontId="9" fillId="0" borderId="0" xfId="1"/>
    <xf numFmtId="0" fontId="8" fillId="0" borderId="0" xfId="0" quotePrefix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2" fillId="0" borderId="0" xfId="1" applyFont="1" applyAlignment="1">
      <alignment horizontal="right"/>
    </xf>
    <xf numFmtId="2" fontId="12" fillId="0" borderId="0" xfId="1" applyNumberFormat="1" applyFont="1"/>
    <xf numFmtId="0" fontId="14" fillId="0" borderId="0" xfId="1" applyFont="1"/>
    <xf numFmtId="0" fontId="15" fillId="0" borderId="8" xfId="1" applyFont="1" applyBorder="1" applyAlignment="1">
      <alignment horizontal="center"/>
    </xf>
    <xf numFmtId="2" fontId="13" fillId="0" borderId="0" xfId="1" applyNumberFormat="1" applyFont="1"/>
    <xf numFmtId="0" fontId="12" fillId="0" borderId="0" xfId="1" applyFont="1" applyAlignment="1">
      <alignment horizontal="center"/>
    </xf>
    <xf numFmtId="0" fontId="12" fillId="0" borderId="9" xfId="1" applyFont="1" applyBorder="1"/>
    <xf numFmtId="0" fontId="12" fillId="0" borderId="10" xfId="1" applyFont="1" applyBorder="1"/>
    <xf numFmtId="0" fontId="12" fillId="0" borderId="11" xfId="1" applyFont="1" applyBorder="1"/>
    <xf numFmtId="0" fontId="13" fillId="0" borderId="12" xfId="1" applyFont="1" applyBorder="1"/>
    <xf numFmtId="0" fontId="12" fillId="0" borderId="13" xfId="1" applyFont="1" applyBorder="1"/>
    <xf numFmtId="2" fontId="13" fillId="0" borderId="0" xfId="1" applyNumberFormat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14" xfId="1" applyFont="1" applyBorder="1"/>
    <xf numFmtId="0" fontId="13" fillId="0" borderId="15" xfId="1" applyFont="1" applyBorder="1"/>
    <xf numFmtId="0" fontId="13" fillId="0" borderId="4" xfId="1" applyFont="1" applyBorder="1"/>
    <xf numFmtId="0" fontId="12" fillId="0" borderId="16" xfId="1" applyFont="1" applyBorder="1"/>
    <xf numFmtId="2" fontId="12" fillId="0" borderId="9" xfId="1" applyNumberFormat="1" applyFont="1" applyBorder="1"/>
    <xf numFmtId="2" fontId="12" fillId="0" borderId="10" xfId="1" applyNumberFormat="1" applyFont="1" applyBorder="1"/>
    <xf numFmtId="2" fontId="12" fillId="0" borderId="11" xfId="1" applyNumberFormat="1" applyFont="1" applyBorder="1"/>
    <xf numFmtId="2" fontId="12" fillId="0" borderId="12" xfId="1" applyNumberFormat="1" applyFont="1" applyBorder="1"/>
    <xf numFmtId="2" fontId="12" fillId="0" borderId="13" xfId="1" applyNumberFormat="1" applyFont="1" applyBorder="1"/>
    <xf numFmtId="2" fontId="12" fillId="0" borderId="15" xfId="1" applyNumberFormat="1" applyFont="1" applyBorder="1"/>
    <xf numFmtId="2" fontId="12" fillId="0" borderId="4" xfId="1" applyNumberFormat="1" applyFont="1" applyBorder="1"/>
    <xf numFmtId="2" fontId="12" fillId="0" borderId="16" xfId="1" applyNumberFormat="1" applyFont="1" applyBorder="1"/>
    <xf numFmtId="0" fontId="16" fillId="0" borderId="0" xfId="1" applyFont="1" applyAlignment="1">
      <alignment horizontal="center"/>
    </xf>
    <xf numFmtId="0" fontId="12" fillId="0" borderId="4" xfId="1" applyFont="1" applyBorder="1"/>
    <xf numFmtId="0" fontId="17" fillId="0" borderId="0" xfId="1" applyFont="1" applyAlignment="1">
      <alignment horizontal="center"/>
    </xf>
    <xf numFmtId="2" fontId="18" fillId="0" borderId="0" xfId="1" applyNumberFormat="1" applyFont="1"/>
    <xf numFmtId="0" fontId="18" fillId="0" borderId="0" xfId="1" applyFont="1"/>
    <xf numFmtId="9" fontId="13" fillId="0" borderId="0" xfId="1" applyNumberFormat="1" applyFont="1"/>
    <xf numFmtId="0" fontId="12" fillId="0" borderId="0" xfId="1" applyFont="1" applyAlignment="1">
      <alignment horizontal="right" wrapText="1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2" fontId="13" fillId="0" borderId="0" xfId="1" applyNumberFormat="1" applyFont="1" applyAlignment="1">
      <alignment horizontal="center"/>
    </xf>
    <xf numFmtId="0" fontId="19" fillId="0" borderId="0" xfId="0" applyFont="1"/>
    <xf numFmtId="0" fontId="19" fillId="0" borderId="0" xfId="0" quotePrefix="1" applyFont="1" applyAlignment="1">
      <alignment horizontal="left"/>
    </xf>
    <xf numFmtId="0" fontId="13" fillId="0" borderId="0" xfId="1" applyNumberFormat="1" applyFont="1"/>
    <xf numFmtId="0" fontId="13" fillId="0" borderId="14" xfId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Inverse Cumulative Distribution</a:t>
            </a:r>
          </a:p>
        </c:rich>
      </c:tx>
      <c:layout>
        <c:manualLayout>
          <c:xMode val="edge"/>
          <c:yMode val="edge"/>
          <c:x val="0.26123284589426299"/>
          <c:y val="3.4147493758402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924590537631"/>
          <c:y val="0.156103114973037"/>
          <c:w val="0.73063545221324899"/>
          <c:h val="0.658560016292500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'Fig1'!$A$6:$A$106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xVal>
          <c:yVal>
            <c:numRef>
              <c:f>'Fig1'!$B$6:$B$106</c:f>
              <c:numCache>
                <c:formatCode>General</c:formatCode>
                <c:ptCount val="101"/>
                <c:pt idx="0">
                  <c:v>12.093954622244841</c:v>
                </c:pt>
                <c:pt idx="1">
                  <c:v>15.531434566816216</c:v>
                </c:pt>
                <c:pt idx="2">
                  <c:v>16.758129902156799</c:v>
                </c:pt>
                <c:pt idx="3">
                  <c:v>17.536428763319371</c:v>
                </c:pt>
                <c:pt idx="4">
                  <c:v>18.121912679365238</c:v>
                </c:pt>
                <c:pt idx="5">
                  <c:v>18.598158678718374</c:v>
                </c:pt>
                <c:pt idx="6">
                  <c:v>19.003518824314163</c:v>
                </c:pt>
                <c:pt idx="7">
                  <c:v>19.358940373193732</c:v>
                </c:pt>
                <c:pt idx="8">
                  <c:v>19.677177978606643</c:v>
                </c:pt>
                <c:pt idx="9">
                  <c:v>19.966602348394026</c:v>
                </c:pt>
                <c:pt idx="10">
                  <c:v>20.233017955049299</c:v>
                </c:pt>
                <c:pt idx="11">
                  <c:v>20.480623459835254</c:v>
                </c:pt>
                <c:pt idx="12">
                  <c:v>20.712559435702595</c:v>
                </c:pt>
                <c:pt idx="13">
                  <c:v>20.931239919325392</c:v>
                </c:pt>
                <c:pt idx="14">
                  <c:v>21.138562966332696</c:v>
                </c:pt>
                <c:pt idx="15">
                  <c:v>21.336049747277947</c:v>
                </c:pt>
                <c:pt idx="16">
                  <c:v>21.524939525556128</c:v>
                </c:pt>
                <c:pt idx="17">
                  <c:v>21.706256360842119</c:v>
                </c:pt>
                <c:pt idx="18">
                  <c:v>21.880857104707331</c:v>
                </c:pt>
                <c:pt idx="19">
                  <c:v>22.049466672269471</c:v>
                </c:pt>
                <c:pt idx="20">
                  <c:v>22.212704448921883</c:v>
                </c:pt>
                <c:pt idx="21">
                  <c:v>22.371104388417919</c:v>
                </c:pt>
                <c:pt idx="22">
                  <c:v>22.525130536150918</c:v>
                </c:pt>
                <c:pt idx="23">
                  <c:v>22.675189178666535</c:v>
                </c:pt>
                <c:pt idx="24">
                  <c:v>22.821638467219607</c:v>
                </c:pt>
                <c:pt idx="25">
                  <c:v>22.964796124117633</c:v>
                </c:pt>
                <c:pt idx="26">
                  <c:v>23.104945675731873</c:v>
                </c:pt>
                <c:pt idx="27">
                  <c:v>23.242341540425176</c:v>
                </c:pt>
                <c:pt idx="28">
                  <c:v>23.377213217279525</c:v>
                </c:pt>
                <c:pt idx="29">
                  <c:v>23.509768761999471</c:v>
                </c:pt>
                <c:pt idx="30">
                  <c:v>23.640197692813814</c:v>
                </c:pt>
                <c:pt idx="31">
                  <c:v>23.76867343693646</c:v>
                </c:pt>
                <c:pt idx="32">
                  <c:v>23.895355403984713</c:v>
                </c:pt>
                <c:pt idx="33">
                  <c:v>24.020390754470448</c:v>
                </c:pt>
                <c:pt idx="34">
                  <c:v>24.143915917513677</c:v>
                </c:pt>
                <c:pt idx="35">
                  <c:v>24.266057901165944</c:v>
                </c:pt>
                <c:pt idx="36">
                  <c:v>24.386935430369629</c:v>
                </c:pt>
                <c:pt idx="37">
                  <c:v>24.506659941034325</c:v>
                </c:pt>
                <c:pt idx="38">
                  <c:v>24.625336453552713</c:v>
                </c:pt>
                <c:pt idx="39">
                  <c:v>24.743064344986458</c:v>
                </c:pt>
                <c:pt idx="40">
                  <c:v>24.859938035888902</c:v>
                </c:pt>
                <c:pt idx="41">
                  <c:v>24.976047605114829</c:v>
                </c:pt>
                <c:pt idx="42">
                  <c:v>25.091479343861671</c:v>
                </c:pt>
                <c:pt idx="43">
                  <c:v>25.206316258486122</c:v>
                </c:pt>
                <c:pt idx="44">
                  <c:v>25.320638530264503</c:v>
                </c:pt>
                <c:pt idx="45">
                  <c:v>25.434523939152168</c:v>
                </c:pt>
                <c:pt idx="46">
                  <c:v>25.548048257698387</c:v>
                </c:pt>
                <c:pt idx="47">
                  <c:v>25.661285620550764</c:v>
                </c:pt>
                <c:pt idx="48">
                  <c:v>25.7743088744087</c:v>
                </c:pt>
                <c:pt idx="49">
                  <c:v>25.887189912835801</c:v>
                </c:pt>
                <c:pt idx="50">
                  <c:v>26</c:v>
                </c:pt>
                <c:pt idx="51">
                  <c:v>26.112810087164199</c:v>
                </c:pt>
                <c:pt idx="52">
                  <c:v>26.2256911255913</c:v>
                </c:pt>
                <c:pt idx="53">
                  <c:v>26.338714379449236</c:v>
                </c:pt>
                <c:pt idx="54">
                  <c:v>26.451951742301613</c:v>
                </c:pt>
                <c:pt idx="55">
                  <c:v>26.565476060847836</c:v>
                </c:pt>
                <c:pt idx="56">
                  <c:v>26.679361469735497</c:v>
                </c:pt>
                <c:pt idx="57">
                  <c:v>26.793683741513874</c:v>
                </c:pt>
                <c:pt idx="58">
                  <c:v>26.908520656138329</c:v>
                </c:pt>
                <c:pt idx="59">
                  <c:v>27.023952394885171</c:v>
                </c:pt>
                <c:pt idx="60">
                  <c:v>27.140061964111098</c:v>
                </c:pt>
                <c:pt idx="61">
                  <c:v>27.256935655013542</c:v>
                </c:pt>
                <c:pt idx="62">
                  <c:v>27.374663546447287</c:v>
                </c:pt>
                <c:pt idx="63">
                  <c:v>27.493340058965675</c:v>
                </c:pt>
                <c:pt idx="64">
                  <c:v>27.613064569630371</c:v>
                </c:pt>
                <c:pt idx="65">
                  <c:v>27.733942098834056</c:v>
                </c:pt>
                <c:pt idx="66">
                  <c:v>27.856084082486323</c:v>
                </c:pt>
                <c:pt idx="67">
                  <c:v>27.979609245529552</c:v>
                </c:pt>
                <c:pt idx="68">
                  <c:v>28.104644596015287</c:v>
                </c:pt>
                <c:pt idx="69">
                  <c:v>28.23132656306354</c:v>
                </c:pt>
                <c:pt idx="70">
                  <c:v>28.359802307186182</c:v>
                </c:pt>
                <c:pt idx="71">
                  <c:v>28.490231238000526</c:v>
                </c:pt>
                <c:pt idx="72">
                  <c:v>28.622786782720475</c:v>
                </c:pt>
                <c:pt idx="73">
                  <c:v>28.757658459574824</c:v>
                </c:pt>
                <c:pt idx="74">
                  <c:v>28.895054324268127</c:v>
                </c:pt>
                <c:pt idx="75">
                  <c:v>29.035203875882367</c:v>
                </c:pt>
                <c:pt idx="76">
                  <c:v>29.178361532780393</c:v>
                </c:pt>
                <c:pt idx="77">
                  <c:v>29.324810821333465</c:v>
                </c:pt>
                <c:pt idx="78">
                  <c:v>29.474869463849082</c:v>
                </c:pt>
                <c:pt idx="79">
                  <c:v>29.628895611582081</c:v>
                </c:pt>
                <c:pt idx="80">
                  <c:v>29.787295551078117</c:v>
                </c:pt>
                <c:pt idx="81">
                  <c:v>29.950533327730529</c:v>
                </c:pt>
                <c:pt idx="82">
                  <c:v>30.119142895292654</c:v>
                </c:pt>
                <c:pt idx="83">
                  <c:v>30.293743639157881</c:v>
                </c:pt>
                <c:pt idx="84">
                  <c:v>30.475060474443872</c:v>
                </c:pt>
                <c:pt idx="85">
                  <c:v>30.663950252722053</c:v>
                </c:pt>
                <c:pt idx="86">
                  <c:v>30.861437033667304</c:v>
                </c:pt>
                <c:pt idx="87">
                  <c:v>31.068760080674608</c:v>
                </c:pt>
                <c:pt idx="88">
                  <c:v>31.287440564297405</c:v>
                </c:pt>
                <c:pt idx="89">
                  <c:v>31.519376540164746</c:v>
                </c:pt>
                <c:pt idx="90">
                  <c:v>31.766982044950701</c:v>
                </c:pt>
                <c:pt idx="91">
                  <c:v>32.033397651605974</c:v>
                </c:pt>
                <c:pt idx="92">
                  <c:v>32.32282202139335</c:v>
                </c:pt>
                <c:pt idx="93">
                  <c:v>32.641059626806268</c:v>
                </c:pt>
                <c:pt idx="94">
                  <c:v>32.996481175685837</c:v>
                </c:pt>
                <c:pt idx="95">
                  <c:v>33.401841321281623</c:v>
                </c:pt>
                <c:pt idx="96">
                  <c:v>33.878087320634762</c:v>
                </c:pt>
                <c:pt idx="97">
                  <c:v>34.463571236680629</c:v>
                </c:pt>
                <c:pt idx="98">
                  <c:v>35.241870097843197</c:v>
                </c:pt>
                <c:pt idx="99">
                  <c:v>36.468565433183784</c:v>
                </c:pt>
                <c:pt idx="100">
                  <c:v>39.906045377755163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1-904B-9669-255C4CEFE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0824992"/>
        <c:axId val="-1243833600"/>
      </c:scatterChart>
      <c:valAx>
        <c:axId val="-126082499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37960404949381299"/>
              <c:y val="0.90734933743038204"/>
            </c:manualLayout>
          </c:layout>
          <c:overlay val="0"/>
          <c:spPr>
            <a:noFill/>
            <a:ln w="25400">
              <a:noFill/>
            </a:ln>
          </c:spPr>
        </c:title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43833600"/>
        <c:crosses val="autoZero"/>
        <c:crossBetween val="midCat"/>
        <c:majorUnit val="0.1"/>
      </c:valAx>
      <c:valAx>
        <c:axId val="-124383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5.30628314317853E-2"/>
              <c:y val="0.42440522373727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60824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Returns (n=5)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'Fig5'!$P$39:$P$68</c:f>
              <c:strCache>
                <c:ptCount val="30"/>
                <c:pt idx="0">
                  <c:v>-0.70</c:v>
                </c:pt>
                <c:pt idx="1">
                  <c:v>-0.65</c:v>
                </c:pt>
                <c:pt idx="2">
                  <c:v>-0.60</c:v>
                </c:pt>
                <c:pt idx="3">
                  <c:v>-0.55</c:v>
                </c:pt>
                <c:pt idx="4">
                  <c:v>-0.50</c:v>
                </c:pt>
                <c:pt idx="5">
                  <c:v>-0.45</c:v>
                </c:pt>
                <c:pt idx="6">
                  <c:v>-0.40</c:v>
                </c:pt>
                <c:pt idx="7">
                  <c:v>-0.35</c:v>
                </c:pt>
                <c:pt idx="8">
                  <c:v>-0.30</c:v>
                </c:pt>
                <c:pt idx="9">
                  <c:v>-0.25</c:v>
                </c:pt>
                <c:pt idx="10">
                  <c:v>-0.20</c:v>
                </c:pt>
                <c:pt idx="11">
                  <c:v>-0.15</c:v>
                </c:pt>
                <c:pt idx="12">
                  <c:v>-0.10</c:v>
                </c:pt>
                <c:pt idx="13">
                  <c:v>-0.05</c:v>
                </c:pt>
                <c:pt idx="14">
                  <c:v>0.00</c:v>
                </c:pt>
                <c:pt idx="15">
                  <c:v>0.05</c:v>
                </c:pt>
                <c:pt idx="16">
                  <c:v>0.10</c:v>
                </c:pt>
                <c:pt idx="17">
                  <c:v>0.15</c:v>
                </c:pt>
                <c:pt idx="18">
                  <c:v>0.20</c:v>
                </c:pt>
                <c:pt idx="19">
                  <c:v>0.25</c:v>
                </c:pt>
                <c:pt idx="20">
                  <c:v>0.30</c:v>
                </c:pt>
                <c:pt idx="21">
                  <c:v>0.35</c:v>
                </c:pt>
                <c:pt idx="22">
                  <c:v>0.40</c:v>
                </c:pt>
                <c:pt idx="23">
                  <c:v>0.45</c:v>
                </c:pt>
                <c:pt idx="24">
                  <c:v>0.50</c:v>
                </c:pt>
                <c:pt idx="25">
                  <c:v>0.55</c:v>
                </c:pt>
                <c:pt idx="26">
                  <c:v>0.60</c:v>
                </c:pt>
                <c:pt idx="27">
                  <c:v>0.65</c:v>
                </c:pt>
                <c:pt idx="28">
                  <c:v>0.70</c:v>
                </c:pt>
                <c:pt idx="29">
                  <c:v>More</c:v>
                </c:pt>
              </c:strCache>
            </c:strRef>
          </c:cat>
          <c:val>
            <c:numRef>
              <c:f>'Fig5'!$Q$39:$Q$68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17</c:v>
                </c:pt>
                <c:pt idx="12">
                  <c:v>52</c:v>
                </c:pt>
                <c:pt idx="13">
                  <c:v>110</c:v>
                </c:pt>
                <c:pt idx="14">
                  <c:v>149</c:v>
                </c:pt>
                <c:pt idx="15">
                  <c:v>246</c:v>
                </c:pt>
                <c:pt idx="16">
                  <c:v>202</c:v>
                </c:pt>
                <c:pt idx="17">
                  <c:v>139</c:v>
                </c:pt>
                <c:pt idx="18">
                  <c:v>69</c:v>
                </c:pt>
                <c:pt idx="19">
                  <c:v>24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5-4846-B571-E3F7C33E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3664896"/>
        <c:axId val="-1243759552"/>
      </c:barChart>
      <c:catAx>
        <c:axId val="-124366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59552"/>
        <c:crosses val="autoZero"/>
        <c:auto val="1"/>
        <c:lblAlgn val="ctr"/>
        <c:lblOffset val="100"/>
        <c:noMultiLvlLbl val="0"/>
      </c:catAx>
      <c:valAx>
        <c:axId val="-1243759552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66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Returns (n=10)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'Fig5'!$P$72:$P$101</c:f>
              <c:strCache>
                <c:ptCount val="30"/>
                <c:pt idx="0">
                  <c:v>-0.70</c:v>
                </c:pt>
                <c:pt idx="1">
                  <c:v>-0.65</c:v>
                </c:pt>
                <c:pt idx="2">
                  <c:v>-0.60</c:v>
                </c:pt>
                <c:pt idx="3">
                  <c:v>-0.55</c:v>
                </c:pt>
                <c:pt idx="4">
                  <c:v>-0.50</c:v>
                </c:pt>
                <c:pt idx="5">
                  <c:v>-0.45</c:v>
                </c:pt>
                <c:pt idx="6">
                  <c:v>-0.40</c:v>
                </c:pt>
                <c:pt idx="7">
                  <c:v>-0.35</c:v>
                </c:pt>
                <c:pt idx="8">
                  <c:v>-0.30</c:v>
                </c:pt>
                <c:pt idx="9">
                  <c:v>-0.25</c:v>
                </c:pt>
                <c:pt idx="10">
                  <c:v>-0.20</c:v>
                </c:pt>
                <c:pt idx="11">
                  <c:v>-0.15</c:v>
                </c:pt>
                <c:pt idx="12">
                  <c:v>-0.10</c:v>
                </c:pt>
                <c:pt idx="13">
                  <c:v>-0.05</c:v>
                </c:pt>
                <c:pt idx="14">
                  <c:v>0.00</c:v>
                </c:pt>
                <c:pt idx="15">
                  <c:v>0.05</c:v>
                </c:pt>
                <c:pt idx="16">
                  <c:v>0.10</c:v>
                </c:pt>
                <c:pt idx="17">
                  <c:v>0.15</c:v>
                </c:pt>
                <c:pt idx="18">
                  <c:v>0.20</c:v>
                </c:pt>
                <c:pt idx="19">
                  <c:v>0.25</c:v>
                </c:pt>
                <c:pt idx="20">
                  <c:v>0.30</c:v>
                </c:pt>
                <c:pt idx="21">
                  <c:v>0.35</c:v>
                </c:pt>
                <c:pt idx="22">
                  <c:v>0.40</c:v>
                </c:pt>
                <c:pt idx="23">
                  <c:v>0.45</c:v>
                </c:pt>
                <c:pt idx="24">
                  <c:v>0.50</c:v>
                </c:pt>
                <c:pt idx="25">
                  <c:v>0.55</c:v>
                </c:pt>
                <c:pt idx="26">
                  <c:v>0.60</c:v>
                </c:pt>
                <c:pt idx="27">
                  <c:v>0.65</c:v>
                </c:pt>
                <c:pt idx="28">
                  <c:v>0.70</c:v>
                </c:pt>
                <c:pt idx="29">
                  <c:v>More</c:v>
                </c:pt>
              </c:strCache>
            </c:strRef>
          </c:cat>
          <c:val>
            <c:numRef>
              <c:f>'Fig5'!$Q$72:$Q$101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77</c:v>
                </c:pt>
                <c:pt idx="14">
                  <c:v>196</c:v>
                </c:pt>
                <c:pt idx="15">
                  <c:v>291</c:v>
                </c:pt>
                <c:pt idx="16">
                  <c:v>264</c:v>
                </c:pt>
                <c:pt idx="17">
                  <c:v>139</c:v>
                </c:pt>
                <c:pt idx="18">
                  <c:v>36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3-0242-8637-0C2A7660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5425808"/>
        <c:axId val="-1245374416"/>
      </c:barChart>
      <c:catAx>
        <c:axId val="-124542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374416"/>
        <c:crosses val="autoZero"/>
        <c:auto val="1"/>
        <c:lblAlgn val="ctr"/>
        <c:lblOffset val="100"/>
        <c:noMultiLvlLbl val="0"/>
      </c:catAx>
      <c:valAx>
        <c:axId val="-1245374416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42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Returns (n=20)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'Fig5'!$P$105:$P$134</c:f>
              <c:strCache>
                <c:ptCount val="30"/>
                <c:pt idx="0">
                  <c:v>-0.70</c:v>
                </c:pt>
                <c:pt idx="1">
                  <c:v>-0.65</c:v>
                </c:pt>
                <c:pt idx="2">
                  <c:v>-0.60</c:v>
                </c:pt>
                <c:pt idx="3">
                  <c:v>-0.55</c:v>
                </c:pt>
                <c:pt idx="4">
                  <c:v>-0.50</c:v>
                </c:pt>
                <c:pt idx="5">
                  <c:v>-0.45</c:v>
                </c:pt>
                <c:pt idx="6">
                  <c:v>-0.40</c:v>
                </c:pt>
                <c:pt idx="7">
                  <c:v>-0.35</c:v>
                </c:pt>
                <c:pt idx="8">
                  <c:v>-0.30</c:v>
                </c:pt>
                <c:pt idx="9">
                  <c:v>-0.25</c:v>
                </c:pt>
                <c:pt idx="10">
                  <c:v>-0.20</c:v>
                </c:pt>
                <c:pt idx="11">
                  <c:v>-0.15</c:v>
                </c:pt>
                <c:pt idx="12">
                  <c:v>-0.10</c:v>
                </c:pt>
                <c:pt idx="13">
                  <c:v>-0.05</c:v>
                </c:pt>
                <c:pt idx="14">
                  <c:v>0.00</c:v>
                </c:pt>
                <c:pt idx="15">
                  <c:v>0.05</c:v>
                </c:pt>
                <c:pt idx="16">
                  <c:v>0.10</c:v>
                </c:pt>
                <c:pt idx="17">
                  <c:v>0.15</c:v>
                </c:pt>
                <c:pt idx="18">
                  <c:v>0.20</c:v>
                </c:pt>
                <c:pt idx="19">
                  <c:v>0.25</c:v>
                </c:pt>
                <c:pt idx="20">
                  <c:v>0.30</c:v>
                </c:pt>
                <c:pt idx="21">
                  <c:v>0.35</c:v>
                </c:pt>
                <c:pt idx="22">
                  <c:v>0.40</c:v>
                </c:pt>
                <c:pt idx="23">
                  <c:v>0.45</c:v>
                </c:pt>
                <c:pt idx="24">
                  <c:v>0.50</c:v>
                </c:pt>
                <c:pt idx="25">
                  <c:v>0.55</c:v>
                </c:pt>
                <c:pt idx="26">
                  <c:v>0.60</c:v>
                </c:pt>
                <c:pt idx="27">
                  <c:v>0.65</c:v>
                </c:pt>
                <c:pt idx="28">
                  <c:v>0.70</c:v>
                </c:pt>
                <c:pt idx="29">
                  <c:v>More</c:v>
                </c:pt>
              </c:strCache>
            </c:strRef>
          </c:cat>
          <c:val>
            <c:numRef>
              <c:f>'Fig5'!$Q$105:$Q$134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146</c:v>
                </c:pt>
                <c:pt idx="15">
                  <c:v>409</c:v>
                </c:pt>
                <c:pt idx="16">
                  <c:v>344</c:v>
                </c:pt>
                <c:pt idx="17">
                  <c:v>88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F-D644-83A0-6BF1139E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9211632"/>
        <c:axId val="-1249203392"/>
      </c:barChart>
      <c:catAx>
        <c:axId val="-124921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203392"/>
        <c:crosses val="autoZero"/>
        <c:auto val="1"/>
        <c:lblAlgn val="ctr"/>
        <c:lblOffset val="100"/>
        <c:noMultiLvlLbl val="0"/>
      </c:catAx>
      <c:valAx>
        <c:axId val="-1249203392"/>
        <c:scaling>
          <c:orientation val="minMax"/>
          <c:max val="4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21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Returns</a:t>
            </a:r>
            <a:r>
              <a:rPr lang="en-US"/>
              <a:t> (n=1)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'Fig5'!$S$6:$S$26</c:f>
              <c:strCache>
                <c:ptCount val="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More</c:v>
                </c:pt>
              </c:strCache>
            </c:strRef>
          </c:cat>
          <c:val>
            <c:numRef>
              <c:f>'Fig5'!$T$6:$T$26</c:f>
              <c:numCache>
                <c:formatCode>General</c:formatCode>
                <c:ptCount val="21"/>
                <c:pt idx="0">
                  <c:v>0</c:v>
                </c:pt>
                <c:pt idx="1">
                  <c:v>452</c:v>
                </c:pt>
                <c:pt idx="2">
                  <c:v>544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6-CA46-A641-2AEB1ED5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8919696"/>
        <c:axId val="-1249822832"/>
      </c:barChart>
      <c:catAx>
        <c:axId val="-124891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822832"/>
        <c:crosses val="autoZero"/>
        <c:auto val="1"/>
        <c:lblAlgn val="ctr"/>
        <c:lblOffset val="100"/>
        <c:noMultiLvlLbl val="0"/>
      </c:catAx>
      <c:valAx>
        <c:axId val="-1249822832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8919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Returns</a:t>
            </a:r>
            <a:r>
              <a:rPr lang="en-US" baseline="0"/>
              <a:t> (n=5)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'Fig5'!$S$30:$S$50</c:f>
              <c:strCache>
                <c:ptCount val="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More</c:v>
                </c:pt>
              </c:strCache>
            </c:strRef>
          </c:cat>
          <c:val>
            <c:numRef>
              <c:f>'Fig5'!$T$30:$T$50</c:f>
              <c:numCache>
                <c:formatCode>General</c:formatCode>
                <c:ptCount val="21"/>
                <c:pt idx="0">
                  <c:v>26</c:v>
                </c:pt>
                <c:pt idx="1">
                  <c:v>303</c:v>
                </c:pt>
                <c:pt idx="2">
                  <c:v>387</c:v>
                </c:pt>
                <c:pt idx="3">
                  <c:v>174</c:v>
                </c:pt>
                <c:pt idx="4">
                  <c:v>72</c:v>
                </c:pt>
                <c:pt idx="5">
                  <c:v>41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8-954D-A8A0-BBC24D197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9866480"/>
        <c:axId val="-1245794096"/>
      </c:barChart>
      <c:catAx>
        <c:axId val="-124986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794096"/>
        <c:crosses val="autoZero"/>
        <c:auto val="1"/>
        <c:lblAlgn val="ctr"/>
        <c:lblOffset val="100"/>
        <c:noMultiLvlLbl val="0"/>
      </c:catAx>
      <c:valAx>
        <c:axId val="-1245794096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86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Returns</a:t>
            </a:r>
            <a:r>
              <a:rPr lang="en-US" baseline="0"/>
              <a:t> (n=10)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'Fig5'!$S$54:$S$74</c:f>
              <c:strCache>
                <c:ptCount val="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More</c:v>
                </c:pt>
              </c:strCache>
            </c:strRef>
          </c:cat>
          <c:val>
            <c:numRef>
              <c:f>'Fig5'!$T$54:$T$74</c:f>
              <c:numCache>
                <c:formatCode>General</c:formatCode>
                <c:ptCount val="21"/>
                <c:pt idx="0">
                  <c:v>45</c:v>
                </c:pt>
                <c:pt idx="1">
                  <c:v>240</c:v>
                </c:pt>
                <c:pt idx="2">
                  <c:v>232</c:v>
                </c:pt>
                <c:pt idx="3">
                  <c:v>178</c:v>
                </c:pt>
                <c:pt idx="4">
                  <c:v>107</c:v>
                </c:pt>
                <c:pt idx="5">
                  <c:v>81</c:v>
                </c:pt>
                <c:pt idx="6">
                  <c:v>58</c:v>
                </c:pt>
                <c:pt idx="7">
                  <c:v>23</c:v>
                </c:pt>
                <c:pt idx="8">
                  <c:v>16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E-CB43-87CD-39E4EEB0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8643312"/>
        <c:axId val="-1261089376"/>
      </c:barChart>
      <c:catAx>
        <c:axId val="-125864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1089376"/>
        <c:crosses val="autoZero"/>
        <c:auto val="1"/>
        <c:lblAlgn val="ctr"/>
        <c:lblOffset val="100"/>
        <c:noMultiLvlLbl val="0"/>
      </c:catAx>
      <c:valAx>
        <c:axId val="-1261089376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8643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Returns</a:t>
            </a:r>
            <a:r>
              <a:rPr lang="en-US" baseline="0"/>
              <a:t> (n=20)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'Fig5'!$S$78:$S$98</c:f>
              <c:strCache>
                <c:ptCount val="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More</c:v>
                </c:pt>
              </c:strCache>
            </c:strRef>
          </c:cat>
          <c:val>
            <c:numRef>
              <c:f>'Fig5'!$T$78:$T$98</c:f>
              <c:numCache>
                <c:formatCode>General</c:formatCode>
                <c:ptCount val="21"/>
                <c:pt idx="0">
                  <c:v>44</c:v>
                </c:pt>
                <c:pt idx="1">
                  <c:v>126</c:v>
                </c:pt>
                <c:pt idx="2">
                  <c:v>153</c:v>
                </c:pt>
                <c:pt idx="3">
                  <c:v>125</c:v>
                </c:pt>
                <c:pt idx="4">
                  <c:v>94</c:v>
                </c:pt>
                <c:pt idx="5">
                  <c:v>86</c:v>
                </c:pt>
                <c:pt idx="6">
                  <c:v>64</c:v>
                </c:pt>
                <c:pt idx="7">
                  <c:v>64</c:v>
                </c:pt>
                <c:pt idx="8">
                  <c:v>42</c:v>
                </c:pt>
                <c:pt idx="9">
                  <c:v>34</c:v>
                </c:pt>
                <c:pt idx="10">
                  <c:v>28</c:v>
                </c:pt>
                <c:pt idx="11">
                  <c:v>21</c:v>
                </c:pt>
                <c:pt idx="12">
                  <c:v>18</c:v>
                </c:pt>
                <c:pt idx="13">
                  <c:v>13</c:v>
                </c:pt>
                <c:pt idx="14">
                  <c:v>13</c:v>
                </c:pt>
                <c:pt idx="15">
                  <c:v>18</c:v>
                </c:pt>
                <c:pt idx="16">
                  <c:v>11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4-1F40-91C3-C5E397EA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9144000"/>
        <c:axId val="-1243680128"/>
      </c:barChart>
      <c:catAx>
        <c:axId val="-124914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680128"/>
        <c:crosses val="autoZero"/>
        <c:auto val="1"/>
        <c:lblAlgn val="ctr"/>
        <c:lblOffset val="100"/>
        <c:noMultiLvlLbl val="0"/>
      </c:catAx>
      <c:valAx>
        <c:axId val="-1243680128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144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Inverse Cumulative Distribution</a:t>
            </a:r>
          </a:p>
        </c:rich>
      </c:tx>
      <c:layout>
        <c:manualLayout>
          <c:xMode val="edge"/>
          <c:yMode val="edge"/>
          <c:x val="0.281964359718193"/>
          <c:y val="3.4147493758402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53330837539699"/>
          <c:y val="0.16585955965885199"/>
          <c:w val="0.72182848585850501"/>
          <c:h val="0.6488035716066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'Fig8'!$A$8:$A$108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0.999</c:v>
                </c:pt>
              </c:numCache>
            </c:numRef>
          </c:xVal>
          <c:yVal>
            <c:numRef>
              <c:f>'Fig8'!$B$8:$B$108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9-8A46-974F-BFC30B02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3862896"/>
        <c:axId val="-1259332688"/>
      </c:scatterChart>
      <c:valAx>
        <c:axId val="-124386289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39099046829672601"/>
              <c:y val="0.90247128864989401"/>
            </c:manualLayout>
          </c:layout>
          <c:overlay val="0"/>
          <c:spPr>
            <a:noFill/>
            <a:ln w="25400">
              <a:noFill/>
            </a:ln>
          </c:spPr>
        </c:title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59332688"/>
        <c:crosses val="autoZero"/>
        <c:crossBetween val="midCat"/>
        <c:majorUnit val="0.1"/>
      </c:valAx>
      <c:valAx>
        <c:axId val="-1259332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Possible Values of Unknown</a:t>
                </a:r>
              </a:p>
            </c:rich>
          </c:tx>
          <c:layout>
            <c:manualLayout>
              <c:xMode val="edge"/>
              <c:yMode val="edge"/>
              <c:x val="4.1354863536794698E-2"/>
              <c:y val="0.200007297868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43862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Probability Density Function</a:t>
            </a:r>
          </a:p>
        </c:rich>
      </c:tx>
      <c:layout>
        <c:manualLayout>
          <c:xMode val="edge"/>
          <c:yMode val="edge"/>
          <c:x val="0.264376564998341"/>
          <c:y val="2.00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74567609488399"/>
          <c:y val="0.15000532169148101"/>
          <c:w val="0.73182498232903603"/>
          <c:h val="0.6150218189350740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'Fig8'!$B$9:$B$107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'Fig8'!$C$9:$C$107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99-274B-A9E2-91C783134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3736656"/>
        <c:axId val="-1260753456"/>
      </c:scatterChart>
      <c:valAx>
        <c:axId val="-124373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Possible Values of Unknown Quantity</a:t>
                </a:r>
              </a:p>
            </c:rich>
          </c:tx>
          <c:layout>
            <c:manualLayout>
              <c:xMode val="edge"/>
              <c:yMode val="edge"/>
              <c:x val="0.25288201043835001"/>
              <c:y val="0.86003031496062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260753456"/>
        <c:crosses val="autoZero"/>
        <c:crossBetween val="midCat"/>
      </c:valAx>
      <c:valAx>
        <c:axId val="-1260753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Probability density</a:t>
                </a:r>
              </a:p>
            </c:rich>
          </c:tx>
          <c:layout>
            <c:manualLayout>
              <c:xMode val="edge"/>
              <c:yMode val="edge"/>
              <c:x val="2.6820828430928902E-2"/>
              <c:y val="0.26000905511811001"/>
            </c:manualLayout>
          </c:layout>
          <c:overlay val="0"/>
          <c:spPr>
            <a:noFill/>
            <a:ln w="25400">
              <a:noFill/>
            </a:ln>
          </c:spPr>
        </c:title>
        <c:numFmt formatCode="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437366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Cumulative Distribution</a:t>
            </a:r>
          </a:p>
        </c:rich>
      </c:tx>
      <c:layout>
        <c:manualLayout>
          <c:xMode val="edge"/>
          <c:yMode val="edge"/>
          <c:x val="0.29278464716625202"/>
          <c:y val="1.951296331860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317494650557"/>
          <c:y val="0.15122489263013"/>
          <c:w val="0.75287477430225203"/>
          <c:h val="0.6390471269208709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'Fig8'!$B$9:$B$107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'Fig8'!$A$9:$A$107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84-1042-9583-30FCF9C4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33113760"/>
        <c:axId val="-1233105792"/>
      </c:scatterChart>
      <c:valAx>
        <c:axId val="-123311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Possible Values of Unknown Quantity</a:t>
                </a:r>
              </a:p>
            </c:rich>
          </c:tx>
          <c:layout>
            <c:manualLayout>
              <c:xMode val="edge"/>
              <c:yMode val="edge"/>
              <c:x val="0.26616777940780201"/>
              <c:y val="0.89759285577107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33105792"/>
        <c:crosses val="autoZero"/>
        <c:crossBetween val="midCat"/>
      </c:valAx>
      <c:valAx>
        <c:axId val="-123310579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4.1826292625969298E-2"/>
              <c:y val="0.23415479162665601"/>
            </c:manualLayout>
          </c:layout>
          <c:overlay val="0"/>
          <c:spPr>
            <a:noFill/>
            <a:ln w="25400">
              <a:noFill/>
            </a:ln>
          </c:spPr>
        </c:title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33113760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Probability Density</a:t>
            </a:r>
          </a:p>
        </c:rich>
      </c:tx>
      <c:layout>
        <c:manualLayout>
          <c:xMode val="edge"/>
          <c:yMode val="edge"/>
          <c:x val="0.31819255547601999"/>
          <c:y val="2.00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86118293246"/>
          <c:y val="0.13000461213261699"/>
          <c:w val="0.73142944771233798"/>
          <c:h val="0.6700237702219510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'Fig1'!$B$7:$B$105</c:f>
              <c:numCache>
                <c:formatCode>General</c:formatCode>
                <c:ptCount val="99"/>
                <c:pt idx="0">
                  <c:v>15.531434566816216</c:v>
                </c:pt>
                <c:pt idx="1">
                  <c:v>16.758129902156799</c:v>
                </c:pt>
                <c:pt idx="2">
                  <c:v>17.536428763319371</c:v>
                </c:pt>
                <c:pt idx="3">
                  <c:v>18.121912679365238</c:v>
                </c:pt>
                <c:pt idx="4">
                  <c:v>18.598158678718374</c:v>
                </c:pt>
                <c:pt idx="5">
                  <c:v>19.003518824314163</c:v>
                </c:pt>
                <c:pt idx="6">
                  <c:v>19.358940373193732</c:v>
                </c:pt>
                <c:pt idx="7">
                  <c:v>19.677177978606643</c:v>
                </c:pt>
                <c:pt idx="8">
                  <c:v>19.966602348394026</c:v>
                </c:pt>
                <c:pt idx="9">
                  <c:v>20.233017955049299</c:v>
                </c:pt>
                <c:pt idx="10">
                  <c:v>20.480623459835254</c:v>
                </c:pt>
                <c:pt idx="11">
                  <c:v>20.712559435702595</c:v>
                </c:pt>
                <c:pt idx="12">
                  <c:v>20.931239919325392</c:v>
                </c:pt>
                <c:pt idx="13">
                  <c:v>21.138562966332696</c:v>
                </c:pt>
                <c:pt idx="14">
                  <c:v>21.336049747277947</c:v>
                </c:pt>
                <c:pt idx="15">
                  <c:v>21.524939525556128</c:v>
                </c:pt>
                <c:pt idx="16">
                  <c:v>21.706256360842119</c:v>
                </c:pt>
                <c:pt idx="17">
                  <c:v>21.880857104707331</c:v>
                </c:pt>
                <c:pt idx="18">
                  <c:v>22.049466672269471</c:v>
                </c:pt>
                <c:pt idx="19">
                  <c:v>22.212704448921883</c:v>
                </c:pt>
                <c:pt idx="20">
                  <c:v>22.371104388417919</c:v>
                </c:pt>
                <c:pt idx="21">
                  <c:v>22.525130536150918</c:v>
                </c:pt>
                <c:pt idx="22">
                  <c:v>22.675189178666535</c:v>
                </c:pt>
                <c:pt idx="23">
                  <c:v>22.821638467219607</c:v>
                </c:pt>
                <c:pt idx="24">
                  <c:v>22.964796124117633</c:v>
                </c:pt>
                <c:pt idx="25">
                  <c:v>23.104945675731873</c:v>
                </c:pt>
                <c:pt idx="26">
                  <c:v>23.242341540425176</c:v>
                </c:pt>
                <c:pt idx="27">
                  <c:v>23.377213217279525</c:v>
                </c:pt>
                <c:pt idx="28">
                  <c:v>23.509768761999471</c:v>
                </c:pt>
                <c:pt idx="29">
                  <c:v>23.640197692813814</c:v>
                </c:pt>
                <c:pt idx="30">
                  <c:v>23.76867343693646</c:v>
                </c:pt>
                <c:pt idx="31">
                  <c:v>23.895355403984713</c:v>
                </c:pt>
                <c:pt idx="32">
                  <c:v>24.020390754470448</c:v>
                </c:pt>
                <c:pt idx="33">
                  <c:v>24.143915917513677</c:v>
                </c:pt>
                <c:pt idx="34">
                  <c:v>24.266057901165944</c:v>
                </c:pt>
                <c:pt idx="35">
                  <c:v>24.386935430369629</c:v>
                </c:pt>
                <c:pt idx="36">
                  <c:v>24.506659941034325</c:v>
                </c:pt>
                <c:pt idx="37">
                  <c:v>24.625336453552713</c:v>
                </c:pt>
                <c:pt idx="38">
                  <c:v>24.743064344986458</c:v>
                </c:pt>
                <c:pt idx="39">
                  <c:v>24.859938035888902</c:v>
                </c:pt>
                <c:pt idx="40">
                  <c:v>24.976047605114829</c:v>
                </c:pt>
                <c:pt idx="41">
                  <c:v>25.091479343861671</c:v>
                </c:pt>
                <c:pt idx="42">
                  <c:v>25.206316258486122</c:v>
                </c:pt>
                <c:pt idx="43">
                  <c:v>25.320638530264503</c:v>
                </c:pt>
                <c:pt idx="44">
                  <c:v>25.434523939152168</c:v>
                </c:pt>
                <c:pt idx="45">
                  <c:v>25.548048257698387</c:v>
                </c:pt>
                <c:pt idx="46">
                  <c:v>25.661285620550764</c:v>
                </c:pt>
                <c:pt idx="47">
                  <c:v>25.7743088744087</c:v>
                </c:pt>
                <c:pt idx="48">
                  <c:v>25.887189912835801</c:v>
                </c:pt>
                <c:pt idx="49">
                  <c:v>26</c:v>
                </c:pt>
                <c:pt idx="50">
                  <c:v>26.112810087164199</c:v>
                </c:pt>
                <c:pt idx="51">
                  <c:v>26.2256911255913</c:v>
                </c:pt>
                <c:pt idx="52">
                  <c:v>26.338714379449236</c:v>
                </c:pt>
                <c:pt idx="53">
                  <c:v>26.451951742301613</c:v>
                </c:pt>
                <c:pt idx="54">
                  <c:v>26.565476060847836</c:v>
                </c:pt>
                <c:pt idx="55">
                  <c:v>26.679361469735497</c:v>
                </c:pt>
                <c:pt idx="56">
                  <c:v>26.793683741513874</c:v>
                </c:pt>
                <c:pt idx="57">
                  <c:v>26.908520656138329</c:v>
                </c:pt>
                <c:pt idx="58">
                  <c:v>27.023952394885171</c:v>
                </c:pt>
                <c:pt idx="59">
                  <c:v>27.140061964111098</c:v>
                </c:pt>
                <c:pt idx="60">
                  <c:v>27.256935655013542</c:v>
                </c:pt>
                <c:pt idx="61">
                  <c:v>27.374663546447287</c:v>
                </c:pt>
                <c:pt idx="62">
                  <c:v>27.493340058965675</c:v>
                </c:pt>
                <c:pt idx="63">
                  <c:v>27.613064569630371</c:v>
                </c:pt>
                <c:pt idx="64">
                  <c:v>27.733942098834056</c:v>
                </c:pt>
                <c:pt idx="65">
                  <c:v>27.856084082486323</c:v>
                </c:pt>
                <c:pt idx="66">
                  <c:v>27.979609245529552</c:v>
                </c:pt>
                <c:pt idx="67">
                  <c:v>28.104644596015287</c:v>
                </c:pt>
                <c:pt idx="68">
                  <c:v>28.23132656306354</c:v>
                </c:pt>
                <c:pt idx="69">
                  <c:v>28.359802307186182</c:v>
                </c:pt>
                <c:pt idx="70">
                  <c:v>28.490231238000526</c:v>
                </c:pt>
                <c:pt idx="71">
                  <c:v>28.622786782720475</c:v>
                </c:pt>
                <c:pt idx="72">
                  <c:v>28.757658459574824</c:v>
                </c:pt>
                <c:pt idx="73">
                  <c:v>28.895054324268127</c:v>
                </c:pt>
                <c:pt idx="74">
                  <c:v>29.035203875882367</c:v>
                </c:pt>
                <c:pt idx="75">
                  <c:v>29.178361532780393</c:v>
                </c:pt>
                <c:pt idx="76">
                  <c:v>29.324810821333465</c:v>
                </c:pt>
                <c:pt idx="77">
                  <c:v>29.474869463849082</c:v>
                </c:pt>
                <c:pt idx="78">
                  <c:v>29.628895611582081</c:v>
                </c:pt>
                <c:pt idx="79">
                  <c:v>29.787295551078117</c:v>
                </c:pt>
                <c:pt idx="80">
                  <c:v>29.950533327730529</c:v>
                </c:pt>
                <c:pt idx="81">
                  <c:v>30.119142895292654</c:v>
                </c:pt>
                <c:pt idx="82">
                  <c:v>30.293743639157881</c:v>
                </c:pt>
                <c:pt idx="83">
                  <c:v>30.475060474443872</c:v>
                </c:pt>
                <c:pt idx="84">
                  <c:v>30.663950252722053</c:v>
                </c:pt>
                <c:pt idx="85">
                  <c:v>30.861437033667304</c:v>
                </c:pt>
                <c:pt idx="86">
                  <c:v>31.068760080674608</c:v>
                </c:pt>
                <c:pt idx="87">
                  <c:v>31.287440564297405</c:v>
                </c:pt>
                <c:pt idx="88">
                  <c:v>31.519376540164746</c:v>
                </c:pt>
                <c:pt idx="89">
                  <c:v>31.766982044950701</c:v>
                </c:pt>
                <c:pt idx="90">
                  <c:v>32.033397651605974</c:v>
                </c:pt>
                <c:pt idx="91">
                  <c:v>32.32282202139335</c:v>
                </c:pt>
                <c:pt idx="92">
                  <c:v>32.641059626806268</c:v>
                </c:pt>
                <c:pt idx="93">
                  <c:v>32.996481175685837</c:v>
                </c:pt>
                <c:pt idx="94">
                  <c:v>33.401841321281623</c:v>
                </c:pt>
                <c:pt idx="95">
                  <c:v>33.878087320634762</c:v>
                </c:pt>
                <c:pt idx="96">
                  <c:v>34.463571236680629</c:v>
                </c:pt>
                <c:pt idx="97">
                  <c:v>35.241870097843197</c:v>
                </c:pt>
                <c:pt idx="98">
                  <c:v>36.468565433183784</c:v>
                </c:pt>
              </c:numCache>
            </c:numRef>
          </c:xVal>
          <c:yVal>
            <c:numRef>
              <c:f>'Fig1'!$C$7:$C$105</c:f>
              <c:numCache>
                <c:formatCode>General</c:formatCode>
                <c:ptCount val="99"/>
                <c:pt idx="0">
                  <c:v>4.073603340301277E-3</c:v>
                </c:pt>
                <c:pt idx="1">
                  <c:v>9.975091217162297E-3</c:v>
                </c:pt>
                <c:pt idx="2">
                  <c:v>1.4665092076421807E-2</c:v>
                </c:pt>
                <c:pt idx="3">
                  <c:v>1.8837182328505758E-2</c:v>
                </c:pt>
                <c:pt idx="4">
                  <c:v>2.2685867282786088E-2</c:v>
                </c:pt>
                <c:pt idx="5">
                  <c:v>2.6288750301480594E-2</c:v>
                </c:pt>
                <c:pt idx="6">
                  <c:v>2.968860420371677E-2</c:v>
                </c:pt>
                <c:pt idx="7">
                  <c:v>3.2913035233787177E-2</c:v>
                </c:pt>
                <c:pt idx="8">
                  <c:v>3.5981578957308684E-2</c:v>
                </c:pt>
                <c:pt idx="9">
                  <c:v>3.8908907737122737E-2</c:v>
                </c:pt>
                <c:pt idx="10">
                  <c:v>4.1706506750476088E-2</c:v>
                </c:pt>
                <c:pt idx="11">
                  <c:v>4.4383642849241491E-2</c:v>
                </c:pt>
                <c:pt idx="12">
                  <c:v>4.6947967709136215E-2</c:v>
                </c:pt>
                <c:pt idx="13">
                  <c:v>4.9405915121072772E-2</c:v>
                </c:pt>
                <c:pt idx="14">
                  <c:v>5.1762974545343655E-2</c:v>
                </c:pt>
                <c:pt idx="15">
                  <c:v>5.4023886303514734E-2</c:v>
                </c:pt>
                <c:pt idx="16">
                  <c:v>5.6192784991672066E-2</c:v>
                </c:pt>
                <c:pt idx="17">
                  <c:v>5.8273307456362389E-2</c:v>
                </c:pt>
                <c:pt idx="18">
                  <c:v>6.0268675789278782E-2</c:v>
                </c:pt>
                <c:pt idx="19">
                  <c:v>6.2181762261889796E-2</c:v>
                </c:pt>
                <c:pt idx="20">
                  <c:v>6.4015140916636334E-2</c:v>
                </c:pt>
                <c:pt idx="21">
                  <c:v>6.5771129110562349E-2</c:v>
                </c:pt>
                <c:pt idx="22">
                  <c:v>6.7451821365839951E-2</c:v>
                </c:pt>
                <c:pt idx="23">
                  <c:v>6.9059117241983159E-2</c:v>
                </c:pt>
                <c:pt idx="24">
                  <c:v>7.0594744500241377E-2</c:v>
                </c:pt>
                <c:pt idx="25">
                  <c:v>7.2060278516141593E-2</c:v>
                </c:pt>
                <c:pt idx="26">
                  <c:v>7.3457158669424483E-2</c:v>
                </c:pt>
                <c:pt idx="27">
                  <c:v>7.478670227459891E-2</c:v>
                </c:pt>
                <c:pt idx="28">
                  <c:v>7.605011649211324E-2</c:v>
                </c:pt>
                <c:pt idx="29">
                  <c:v>7.7248508567361748E-2</c:v>
                </c:pt>
                <c:pt idx="30">
                  <c:v>7.8382894674127582E-2</c:v>
                </c:pt>
                <c:pt idx="31">
                  <c:v>7.9454207584663095E-2</c:v>
                </c:pt>
                <c:pt idx="32">
                  <c:v>8.0463303346327508E-2</c:v>
                </c:pt>
                <c:pt idx="33">
                  <c:v>8.1410967111487403E-2</c:v>
                </c:pt>
                <c:pt idx="34">
                  <c:v>8.2297918241054285E-2</c:v>
                </c:pt>
                <c:pt idx="35">
                  <c:v>8.3124814781041695E-2</c:v>
                </c:pt>
                <c:pt idx="36">
                  <c:v>8.3892257394552902E-2</c:v>
                </c:pt>
                <c:pt idx="37">
                  <c:v>8.4600792817927581E-2</c:v>
                </c:pt>
                <c:pt idx="38">
                  <c:v>8.5250916898503906E-2</c:v>
                </c:pt>
                <c:pt idx="39">
                  <c:v>8.5843077262204082E-2</c:v>
                </c:pt>
                <c:pt idx="40">
                  <c:v>8.6377675651517466E-2</c:v>
                </c:pt>
                <c:pt idx="41">
                  <c:v>8.6855069967996384E-2</c:v>
                </c:pt>
                <c:pt idx="42">
                  <c:v>8.7275576048008077E-2</c:v>
                </c:pt>
                <c:pt idx="43">
                  <c:v>8.7639469195901459E-2</c:v>
                </c:pt>
                <c:pt idx="44">
                  <c:v>8.7946985494781707E-2</c:v>
                </c:pt>
                <c:pt idx="45">
                  <c:v>8.8198322911728924E-2</c:v>
                </c:pt>
                <c:pt idx="46">
                  <c:v>8.8393642211302095E-2</c:v>
                </c:pt>
                <c:pt idx="47">
                  <c:v>8.8533067688527242E-2</c:v>
                </c:pt>
                <c:pt idx="48">
                  <c:v>8.8616687730192933E-2</c:v>
                </c:pt>
                <c:pt idx="49">
                  <c:v>8.86445552111369E-2</c:v>
                </c:pt>
                <c:pt idx="50">
                  <c:v>8.8616687730192933E-2</c:v>
                </c:pt>
                <c:pt idx="51">
                  <c:v>8.8533067688527242E-2</c:v>
                </c:pt>
                <c:pt idx="52">
                  <c:v>8.8393642211302345E-2</c:v>
                </c:pt>
                <c:pt idx="53">
                  <c:v>8.8198322911727786E-2</c:v>
                </c:pt>
                <c:pt idx="54">
                  <c:v>8.7946985494781707E-2</c:v>
                </c:pt>
                <c:pt idx="55">
                  <c:v>8.7639469195903694E-2</c:v>
                </c:pt>
                <c:pt idx="56">
                  <c:v>8.7275576048007592E-2</c:v>
                </c:pt>
                <c:pt idx="57">
                  <c:v>8.6855069967995052E-2</c:v>
                </c:pt>
                <c:pt idx="58">
                  <c:v>8.6377675651517716E-2</c:v>
                </c:pt>
                <c:pt idx="59">
                  <c:v>8.5843077262204318E-2</c:v>
                </c:pt>
                <c:pt idx="60">
                  <c:v>8.5250916898503906E-2</c:v>
                </c:pt>
                <c:pt idx="61">
                  <c:v>8.4600792817927581E-2</c:v>
                </c:pt>
                <c:pt idx="62">
                  <c:v>8.3892257394552902E-2</c:v>
                </c:pt>
                <c:pt idx="63">
                  <c:v>8.3124814781041695E-2</c:v>
                </c:pt>
                <c:pt idx="64">
                  <c:v>8.2297918241054507E-2</c:v>
                </c:pt>
                <c:pt idx="65">
                  <c:v>8.1410967111487625E-2</c:v>
                </c:pt>
                <c:pt idx="66">
                  <c:v>8.0463303346327508E-2</c:v>
                </c:pt>
                <c:pt idx="67">
                  <c:v>7.9454207584662651E-2</c:v>
                </c:pt>
                <c:pt idx="68">
                  <c:v>7.8382894674128234E-2</c:v>
                </c:pt>
                <c:pt idx="69">
                  <c:v>7.7248508567362803E-2</c:v>
                </c:pt>
                <c:pt idx="70">
                  <c:v>7.6050116492112421E-2</c:v>
                </c:pt>
                <c:pt idx="71">
                  <c:v>7.4786702274598132E-2</c:v>
                </c:pt>
                <c:pt idx="72">
                  <c:v>7.3457158669424483E-2</c:v>
                </c:pt>
                <c:pt idx="73">
                  <c:v>7.2060278516141593E-2</c:v>
                </c:pt>
                <c:pt idx="74">
                  <c:v>7.0594744500241377E-2</c:v>
                </c:pt>
                <c:pt idx="75">
                  <c:v>6.9059117241983256E-2</c:v>
                </c:pt>
                <c:pt idx="76">
                  <c:v>6.7451821365840048E-2</c:v>
                </c:pt>
                <c:pt idx="77">
                  <c:v>6.5771129110562349E-2</c:v>
                </c:pt>
                <c:pt idx="78">
                  <c:v>6.4015140916636432E-2</c:v>
                </c:pt>
                <c:pt idx="79">
                  <c:v>6.2181762261889886E-2</c:v>
                </c:pt>
                <c:pt idx="80">
                  <c:v>6.026867578928103E-2</c:v>
                </c:pt>
                <c:pt idx="81">
                  <c:v>5.8273307456362146E-2</c:v>
                </c:pt>
                <c:pt idx="82">
                  <c:v>5.6192784991669902E-2</c:v>
                </c:pt>
                <c:pt idx="83">
                  <c:v>5.4023886303514734E-2</c:v>
                </c:pt>
                <c:pt idx="84">
                  <c:v>5.1762974545343725E-2</c:v>
                </c:pt>
                <c:pt idx="85">
                  <c:v>4.9405915121072841E-2</c:v>
                </c:pt>
                <c:pt idx="86">
                  <c:v>4.6947967709136215E-2</c:v>
                </c:pt>
                <c:pt idx="87">
                  <c:v>4.4383642849241518E-2</c:v>
                </c:pt>
                <c:pt idx="88">
                  <c:v>4.1706506750476144E-2</c:v>
                </c:pt>
                <c:pt idx="89">
                  <c:v>3.8908907737122765E-2</c:v>
                </c:pt>
                <c:pt idx="90">
                  <c:v>3.598157895730917E-2</c:v>
                </c:pt>
                <c:pt idx="91">
                  <c:v>3.2913035233787226E-2</c:v>
                </c:pt>
                <c:pt idx="92">
                  <c:v>2.9688604203716315E-2</c:v>
                </c:pt>
                <c:pt idx="93">
                  <c:v>2.628875030148059E-2</c:v>
                </c:pt>
                <c:pt idx="94">
                  <c:v>2.2685867282786112E-2</c:v>
                </c:pt>
                <c:pt idx="95">
                  <c:v>1.883718232850571E-2</c:v>
                </c:pt>
                <c:pt idx="96">
                  <c:v>1.466509207642186E-2</c:v>
                </c:pt>
                <c:pt idx="97">
                  <c:v>9.9750912171623074E-3</c:v>
                </c:pt>
                <c:pt idx="98">
                  <c:v>4.0736033403012744E-3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8B-BA4B-9DA5-32F396803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9924976"/>
        <c:axId val="-1229917056"/>
      </c:scatterChart>
      <c:valAx>
        <c:axId val="-122992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0.516546170365068"/>
              <c:y val="0.90503228346456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29917056"/>
        <c:crosses val="autoZero"/>
        <c:crossBetween val="midCat"/>
      </c:valAx>
      <c:valAx>
        <c:axId val="-122991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Probability density</a:t>
                </a:r>
              </a:p>
            </c:rich>
          </c:tx>
          <c:layout>
            <c:manualLayout>
              <c:xMode val="edge"/>
              <c:yMode val="edge"/>
              <c:x val="2.8926595952365498E-2"/>
              <c:y val="0.28000984251968503"/>
            </c:manualLayout>
          </c:layout>
          <c:overlay val="0"/>
          <c:spPr>
            <a:noFill/>
            <a:ln w="25400">
              <a:noFill/>
            </a:ln>
          </c:spPr>
        </c:title>
        <c:numFmt formatCode="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29924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 horizont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Cumulative Risk Profile</a:t>
            </a:r>
          </a:p>
        </c:rich>
      </c:tx>
      <c:layout>
        <c:manualLayout>
          <c:xMode val="edge"/>
          <c:yMode val="edge"/>
          <c:x val="0.32674306800758801"/>
          <c:y val="3.6698331286570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21753783192"/>
          <c:y val="0.13761933143945301"/>
          <c:w val="0.79870528831065002"/>
          <c:h val="0.7660809450129549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'Fig9'!$A$28:$A$828</c:f>
              <c:numCache>
                <c:formatCode>General</c:formatCode>
                <c:ptCount val="801"/>
                <c:pt idx="0">
                  <c:v>0</c:v>
                </c:pt>
                <c:pt idx="1">
                  <c:v>1.25E-3</c:v>
                </c:pt>
              </c:numCache>
            </c:numRef>
          </c:xVal>
          <c:yVal>
            <c:numRef>
              <c:f>'Fig9'!$B$28:$B$828</c:f>
              <c:numCache>
                <c:formatCode>General</c:formatCode>
                <c:ptCount val="801"/>
                <c:pt idx="0">
                  <c:v>-37.296455383300781</c:v>
                </c:pt>
                <c:pt idx="1">
                  <c:v>-35.796314239501953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E8-3947-B29F-538B88964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6880048"/>
        <c:axId val="-1263684224"/>
      </c:scatterChart>
      <c:valAx>
        <c:axId val="-128688004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40595358748473298"/>
              <c:y val="0.90828758217149497"/>
            </c:manualLayout>
          </c:layout>
          <c:overlay val="0"/>
          <c:spPr>
            <a:noFill/>
            <a:ln w="25400">
              <a:noFill/>
            </a:ln>
          </c:spPr>
        </c:title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63684224"/>
        <c:crosses val="autoZero"/>
        <c:crossBetween val="midCat"/>
        <c:majorUnit val="0.1"/>
      </c:valAx>
      <c:valAx>
        <c:axId val="-126368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Profit ($millions)</a:t>
                </a:r>
              </a:p>
            </c:rich>
          </c:tx>
          <c:layout>
            <c:manualLayout>
              <c:xMode val="edge"/>
              <c:yMode val="edge"/>
              <c:x val="1.3201839869026301E-2"/>
              <c:y val="0.353222928555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86880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64361313129102E-2"/>
          <c:y val="0.112153427175293"/>
          <c:w val="0.71175821587407895"/>
          <c:h val="0.76170869289886201"/>
        </c:manualLayout>
      </c:layout>
      <c:scatterChart>
        <c:scatterStyle val="smoothMarker"/>
        <c:varyColors val="0"/>
        <c:ser>
          <c:idx val="0"/>
          <c:order val="0"/>
          <c:tx>
            <c:v>Lognormal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'Fig11'!$B$21:$B$119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'Fig11'!$C$21:$C$119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7C-854A-8FE4-0492A5C9332E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'Fig11'!$D$21:$D$119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'Fig11'!$E$21:$E$119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7C-854A-8FE4-0492A5C9332E}"/>
            </c:ext>
          </c:extLst>
        </c:ser>
        <c:ser>
          <c:idx val="2"/>
          <c:order val="2"/>
          <c:tx>
            <c:v>Normal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'Fig11'!$F$21:$F$119</c:f>
              <c:numCache>
                <c:formatCode>General</c:formatCode>
                <c:ptCount val="99"/>
                <c:pt idx="0">
                  <c:v>-2.9790436221225223</c:v>
                </c:pt>
                <c:pt idx="1">
                  <c:v>-2.1612467318954671</c:v>
                </c:pt>
                <c:pt idx="2">
                  <c:v>-1.6423808244537526</c:v>
                </c:pt>
                <c:pt idx="3">
                  <c:v>-1.2520582137565084</c:v>
                </c:pt>
                <c:pt idx="4">
                  <c:v>-0.93456088085441813</c:v>
                </c:pt>
                <c:pt idx="5">
                  <c:v>-0.66432078379055959</c:v>
                </c:pt>
                <c:pt idx="6">
                  <c:v>-0.42737308453751055</c:v>
                </c:pt>
                <c:pt idx="7">
                  <c:v>-0.21521468092890572</c:v>
                </c:pt>
                <c:pt idx="8">
                  <c:v>-2.226510107064783E-2</c:v>
                </c:pt>
                <c:pt idx="9">
                  <c:v>0.15534530336619845</c:v>
                </c:pt>
                <c:pt idx="10">
                  <c:v>0.32041563989016852</c:v>
                </c:pt>
                <c:pt idx="11">
                  <c:v>0.47503962380172915</c:v>
                </c:pt>
                <c:pt idx="12">
                  <c:v>0.62082661288359597</c:v>
                </c:pt>
                <c:pt idx="13">
                  <c:v>0.75904197755513048</c:v>
                </c:pt>
                <c:pt idx="14">
                  <c:v>0.89069983151863052</c:v>
                </c:pt>
                <c:pt idx="15">
                  <c:v>1.0166263503707507</c:v>
                </c:pt>
                <c:pt idx="16">
                  <c:v>1.1375042405614133</c:v>
                </c:pt>
                <c:pt idx="17">
                  <c:v>1.2539047364715552</c:v>
                </c:pt>
                <c:pt idx="18">
                  <c:v>1.3663111148463147</c:v>
                </c:pt>
                <c:pt idx="19">
                  <c:v>1.4751362992812567</c:v>
                </c:pt>
                <c:pt idx="20">
                  <c:v>1.5807362589452785</c:v>
                </c:pt>
                <c:pt idx="21">
                  <c:v>1.683420357433945</c:v>
                </c:pt>
                <c:pt idx="22">
                  <c:v>1.7834594524443581</c:v>
                </c:pt>
                <c:pt idx="23">
                  <c:v>1.8810923114797382</c:v>
                </c:pt>
                <c:pt idx="24">
                  <c:v>1.9765307494117543</c:v>
                </c:pt>
                <c:pt idx="25">
                  <c:v>2.0699637838212492</c:v>
                </c:pt>
                <c:pt idx="26">
                  <c:v>2.161561026950118</c:v>
                </c:pt>
                <c:pt idx="27">
                  <c:v>2.2514754781863511</c:v>
                </c:pt>
                <c:pt idx="28">
                  <c:v>2.339845841332981</c:v>
                </c:pt>
                <c:pt idx="29">
                  <c:v>2.4267984618758773</c:v>
                </c:pt>
                <c:pt idx="30">
                  <c:v>2.5124489579576395</c:v>
                </c:pt>
                <c:pt idx="31">
                  <c:v>2.5969036026564751</c:v>
                </c:pt>
                <c:pt idx="32">
                  <c:v>2.6802605029802988</c:v>
                </c:pt>
                <c:pt idx="33">
                  <c:v>2.7626106116757856</c:v>
                </c:pt>
                <c:pt idx="34">
                  <c:v>2.8440386007772966</c:v>
                </c:pt>
                <c:pt idx="35">
                  <c:v>2.9246236202464182</c:v>
                </c:pt>
                <c:pt idx="36">
                  <c:v>3.0044399606895502</c:v>
                </c:pt>
                <c:pt idx="37">
                  <c:v>3.0835576357018084</c:v>
                </c:pt>
                <c:pt idx="38">
                  <c:v>3.1620428966576375</c:v>
                </c:pt>
                <c:pt idx="39">
                  <c:v>3.2399586905926006</c:v>
                </c:pt>
                <c:pt idx="40">
                  <c:v>3.3173650700765513</c:v>
                </c:pt>
                <c:pt idx="41">
                  <c:v>3.3943195625744473</c:v>
                </c:pt>
                <c:pt idx="42">
                  <c:v>3.4708775056574162</c:v>
                </c:pt>
                <c:pt idx="43">
                  <c:v>3.5470923535096683</c:v>
                </c:pt>
                <c:pt idx="44">
                  <c:v>3.6230159594347779</c:v>
                </c:pt>
                <c:pt idx="45">
                  <c:v>3.6986988384655906</c:v>
                </c:pt>
                <c:pt idx="46">
                  <c:v>3.7741904137005102</c:v>
                </c:pt>
                <c:pt idx="47">
                  <c:v>3.8495392496057992</c:v>
                </c:pt>
                <c:pt idx="48">
                  <c:v>3.924793275223867</c:v>
                </c:pt>
                <c:pt idx="49">
                  <c:v>4</c:v>
                </c:pt>
                <c:pt idx="50">
                  <c:v>4.075206724776133</c:v>
                </c:pt>
                <c:pt idx="51">
                  <c:v>4.1504607503942008</c:v>
                </c:pt>
                <c:pt idx="52">
                  <c:v>4.2258095862994898</c:v>
                </c:pt>
                <c:pt idx="53">
                  <c:v>4.3013011615344094</c:v>
                </c:pt>
                <c:pt idx="54">
                  <c:v>4.3769840405652225</c:v>
                </c:pt>
                <c:pt idx="55">
                  <c:v>4.4529076464903321</c:v>
                </c:pt>
                <c:pt idx="56">
                  <c:v>4.5291224943425838</c:v>
                </c:pt>
                <c:pt idx="57">
                  <c:v>4.6056804374255522</c:v>
                </c:pt>
                <c:pt idx="58">
                  <c:v>4.6826349299234478</c:v>
                </c:pt>
                <c:pt idx="59">
                  <c:v>4.7600413094073994</c:v>
                </c:pt>
                <c:pt idx="60">
                  <c:v>4.8379571033423625</c:v>
                </c:pt>
                <c:pt idx="61">
                  <c:v>4.9164423642981916</c:v>
                </c:pt>
                <c:pt idx="62">
                  <c:v>4.9955600393104493</c:v>
                </c:pt>
                <c:pt idx="63">
                  <c:v>5.0753763797535818</c:v>
                </c:pt>
                <c:pt idx="64">
                  <c:v>5.1559613992227034</c:v>
                </c:pt>
                <c:pt idx="65">
                  <c:v>5.237389388324214</c:v>
                </c:pt>
                <c:pt idx="66">
                  <c:v>5.3197394970197021</c:v>
                </c:pt>
                <c:pt idx="67">
                  <c:v>5.4030963973435249</c:v>
                </c:pt>
                <c:pt idx="68">
                  <c:v>5.4875510420423597</c:v>
                </c:pt>
                <c:pt idx="69">
                  <c:v>5.5732015381241222</c:v>
                </c:pt>
                <c:pt idx="70">
                  <c:v>5.6601541586670177</c:v>
                </c:pt>
                <c:pt idx="71">
                  <c:v>5.7485245218136489</c:v>
                </c:pt>
                <c:pt idx="72">
                  <c:v>5.8384389730498825</c:v>
                </c:pt>
                <c:pt idx="73">
                  <c:v>5.9300362161787508</c:v>
                </c:pt>
                <c:pt idx="74">
                  <c:v>6.0234692505882457</c:v>
                </c:pt>
                <c:pt idx="75">
                  <c:v>6.1189076885202613</c:v>
                </c:pt>
                <c:pt idx="76">
                  <c:v>6.2165405475556419</c:v>
                </c:pt>
                <c:pt idx="77">
                  <c:v>6.3165796425660545</c:v>
                </c:pt>
                <c:pt idx="78">
                  <c:v>6.4192637410547215</c:v>
                </c:pt>
                <c:pt idx="79">
                  <c:v>6.5248637007187442</c:v>
                </c:pt>
                <c:pt idx="80">
                  <c:v>6.6336888851536857</c:v>
                </c:pt>
                <c:pt idx="81">
                  <c:v>6.7460952635284377</c:v>
                </c:pt>
                <c:pt idx="82">
                  <c:v>6.8624957594385867</c:v>
                </c:pt>
                <c:pt idx="83">
                  <c:v>6.9833736496292493</c:v>
                </c:pt>
                <c:pt idx="84">
                  <c:v>7.1093001684813695</c:v>
                </c:pt>
                <c:pt idx="85">
                  <c:v>7.24095802244487</c:v>
                </c:pt>
                <c:pt idx="86">
                  <c:v>7.3791733871164045</c:v>
                </c:pt>
                <c:pt idx="87">
                  <c:v>7.5249603761982709</c:v>
                </c:pt>
                <c:pt idx="88">
                  <c:v>7.6795843601098319</c:v>
                </c:pt>
                <c:pt idx="89">
                  <c:v>7.8446546966338015</c:v>
                </c:pt>
                <c:pt idx="90">
                  <c:v>8.0222651010706478</c:v>
                </c:pt>
                <c:pt idx="91">
                  <c:v>8.2152146809288986</c:v>
                </c:pt>
                <c:pt idx="92">
                  <c:v>8.4273730845375141</c:v>
                </c:pt>
                <c:pt idx="93">
                  <c:v>8.6643207837905578</c:v>
                </c:pt>
                <c:pt idx="94">
                  <c:v>8.9345608808544146</c:v>
                </c:pt>
                <c:pt idx="95">
                  <c:v>9.2520582137565093</c:v>
                </c:pt>
                <c:pt idx="96">
                  <c:v>9.6423808244537508</c:v>
                </c:pt>
                <c:pt idx="97">
                  <c:v>10.161246731895467</c:v>
                </c:pt>
                <c:pt idx="98">
                  <c:v>10.979043622122521</c:v>
                </c:pt>
              </c:numCache>
            </c:numRef>
          </c:xVal>
          <c:yVal>
            <c:numRef>
              <c:f>'Fig11'!$G$21:$G$119</c:f>
              <c:numCache>
                <c:formatCode>General</c:formatCode>
                <c:ptCount val="99"/>
                <c:pt idx="0">
                  <c:v>6.1104050104519156E-3</c:v>
                </c:pt>
                <c:pt idx="1">
                  <c:v>1.4962636825743447E-2</c:v>
                </c:pt>
                <c:pt idx="2">
                  <c:v>2.199763811463272E-2</c:v>
                </c:pt>
                <c:pt idx="3">
                  <c:v>2.8255773492758662E-2</c:v>
                </c:pt>
                <c:pt idx="4">
                  <c:v>3.4028800924179217E-2</c:v>
                </c:pt>
                <c:pt idx="5">
                  <c:v>3.9433125452220753E-2</c:v>
                </c:pt>
                <c:pt idx="6">
                  <c:v>4.4532906305575097E-2</c:v>
                </c:pt>
                <c:pt idx="7">
                  <c:v>4.9369552850680766E-2</c:v>
                </c:pt>
                <c:pt idx="8">
                  <c:v>5.3972368435962939E-2</c:v>
                </c:pt>
                <c:pt idx="9">
                  <c:v>5.8363361605684436E-2</c:v>
                </c:pt>
                <c:pt idx="10">
                  <c:v>6.2559760125714126E-2</c:v>
                </c:pt>
                <c:pt idx="11">
                  <c:v>6.6575464273861837E-2</c:v>
                </c:pt>
                <c:pt idx="12">
                  <c:v>7.0421951563704219E-2</c:v>
                </c:pt>
                <c:pt idx="13">
                  <c:v>7.4108872681609692E-2</c:v>
                </c:pt>
                <c:pt idx="14">
                  <c:v>7.7644461818015889E-2</c:v>
                </c:pt>
                <c:pt idx="15">
                  <c:v>8.1035829455271519E-2</c:v>
                </c:pt>
                <c:pt idx="16">
                  <c:v>8.4289177487507264E-2</c:v>
                </c:pt>
                <c:pt idx="17">
                  <c:v>8.7409961184543639E-2</c:v>
                </c:pt>
                <c:pt idx="18">
                  <c:v>9.0403013683918051E-2</c:v>
                </c:pt>
                <c:pt idx="19">
                  <c:v>9.3272643392835405E-2</c:v>
                </c:pt>
                <c:pt idx="20">
                  <c:v>9.6022711374955258E-2</c:v>
                </c:pt>
                <c:pt idx="21">
                  <c:v>9.8656693665842524E-2</c:v>
                </c:pt>
                <c:pt idx="22">
                  <c:v>0.10117773204875963</c:v>
                </c:pt>
                <c:pt idx="23">
                  <c:v>0.10358867586297602</c:v>
                </c:pt>
                <c:pt idx="24">
                  <c:v>0.10589211675036181</c:v>
                </c:pt>
                <c:pt idx="25">
                  <c:v>0.10809041777421144</c:v>
                </c:pt>
                <c:pt idx="26">
                  <c:v>0.11018573800413654</c:v>
                </c:pt>
                <c:pt idx="27">
                  <c:v>0.11218005341189838</c:v>
                </c:pt>
                <c:pt idx="28">
                  <c:v>0.11407517473816958</c:v>
                </c:pt>
                <c:pt idx="29">
                  <c:v>0.11587276285104331</c:v>
                </c:pt>
                <c:pt idx="30">
                  <c:v>0.11757434201119228</c:v>
                </c:pt>
                <c:pt idx="31">
                  <c:v>0.11918131137699402</c:v>
                </c:pt>
                <c:pt idx="32">
                  <c:v>0.12069495501949071</c:v>
                </c:pt>
                <c:pt idx="33">
                  <c:v>0.12211645066723066</c:v>
                </c:pt>
                <c:pt idx="34">
                  <c:v>0.1234468773615829</c:v>
                </c:pt>
                <c:pt idx="35">
                  <c:v>0.12468722217156311</c:v>
                </c:pt>
                <c:pt idx="36">
                  <c:v>0.1258383860918284</c:v>
                </c:pt>
                <c:pt idx="37">
                  <c:v>0.1269011892268922</c:v>
                </c:pt>
                <c:pt idx="38">
                  <c:v>0.12787637534775659</c:v>
                </c:pt>
                <c:pt idx="39">
                  <c:v>0.12876461589330637</c:v>
                </c:pt>
                <c:pt idx="40">
                  <c:v>0.12956651347727557</c:v>
                </c:pt>
                <c:pt idx="41">
                  <c:v>0.13028260495199256</c:v>
                </c:pt>
                <c:pt idx="42">
                  <c:v>0.13091336407201237</c:v>
                </c:pt>
                <c:pt idx="43">
                  <c:v>0.13145920379385384</c:v>
                </c:pt>
                <c:pt idx="44">
                  <c:v>0.13192047824217268</c:v>
                </c:pt>
                <c:pt idx="45">
                  <c:v>0.13229748436759195</c:v>
                </c:pt>
                <c:pt idx="46">
                  <c:v>0.13259046331695315</c:v>
                </c:pt>
                <c:pt idx="47">
                  <c:v>0.13279960153279191</c:v>
                </c:pt>
                <c:pt idx="48">
                  <c:v>0.13292503159528887</c:v>
                </c:pt>
                <c:pt idx="49">
                  <c:v>0.13296683281670482</c:v>
                </c:pt>
                <c:pt idx="50">
                  <c:v>0.13292503159528887</c:v>
                </c:pt>
                <c:pt idx="51">
                  <c:v>0.13279960153279191</c:v>
                </c:pt>
                <c:pt idx="52">
                  <c:v>0.13259046331695351</c:v>
                </c:pt>
                <c:pt idx="53">
                  <c:v>0.13229748436759195</c:v>
                </c:pt>
                <c:pt idx="54">
                  <c:v>0.13192047824217229</c:v>
                </c:pt>
                <c:pt idx="55">
                  <c:v>0.13145920379385351</c:v>
                </c:pt>
                <c:pt idx="56">
                  <c:v>0.1309133640720124</c:v>
                </c:pt>
                <c:pt idx="57">
                  <c:v>0.13028260495199331</c:v>
                </c:pt>
                <c:pt idx="58">
                  <c:v>0.12956651347727557</c:v>
                </c:pt>
                <c:pt idx="59">
                  <c:v>0.12876461589330598</c:v>
                </c:pt>
                <c:pt idx="60">
                  <c:v>0.12787637534775659</c:v>
                </c:pt>
                <c:pt idx="61">
                  <c:v>0.12690118922689256</c:v>
                </c:pt>
                <c:pt idx="62">
                  <c:v>0.1258383860918284</c:v>
                </c:pt>
                <c:pt idx="63">
                  <c:v>0.12468722217156276</c:v>
                </c:pt>
                <c:pt idx="64">
                  <c:v>0.12344687736158358</c:v>
                </c:pt>
                <c:pt idx="65">
                  <c:v>0.12211645066723034</c:v>
                </c:pt>
                <c:pt idx="66">
                  <c:v>0.12069495501949039</c:v>
                </c:pt>
                <c:pt idx="67">
                  <c:v>0.11918131137699461</c:v>
                </c:pt>
                <c:pt idx="68">
                  <c:v>0.11757434201119193</c:v>
                </c:pt>
                <c:pt idx="69">
                  <c:v>0.1158727628510436</c:v>
                </c:pt>
                <c:pt idx="70">
                  <c:v>0.11407517473816961</c:v>
                </c:pt>
                <c:pt idx="71">
                  <c:v>0.11218005341189757</c:v>
                </c:pt>
                <c:pt idx="72">
                  <c:v>0.11018573800413654</c:v>
                </c:pt>
                <c:pt idx="73">
                  <c:v>0.1080904177742117</c:v>
                </c:pt>
                <c:pt idx="74">
                  <c:v>0.10589211675036206</c:v>
                </c:pt>
                <c:pt idx="75">
                  <c:v>0.10358867586297615</c:v>
                </c:pt>
                <c:pt idx="76">
                  <c:v>0.10117773204875977</c:v>
                </c:pt>
                <c:pt idx="77">
                  <c:v>9.8656693665842524E-2</c:v>
                </c:pt>
                <c:pt idx="78">
                  <c:v>9.6022711374954772E-2</c:v>
                </c:pt>
                <c:pt idx="79">
                  <c:v>9.3272643392835336E-2</c:v>
                </c:pt>
                <c:pt idx="80">
                  <c:v>9.0403013683920813E-2</c:v>
                </c:pt>
                <c:pt idx="81">
                  <c:v>8.7409961184543444E-2</c:v>
                </c:pt>
                <c:pt idx="82">
                  <c:v>8.4289177487504849E-2</c:v>
                </c:pt>
                <c:pt idx="83">
                  <c:v>8.1035829455271519E-2</c:v>
                </c:pt>
                <c:pt idx="84">
                  <c:v>7.7644461818015861E-2</c:v>
                </c:pt>
                <c:pt idx="85">
                  <c:v>7.4108872681609664E-2</c:v>
                </c:pt>
                <c:pt idx="86">
                  <c:v>7.042195156370433E-2</c:v>
                </c:pt>
                <c:pt idx="87">
                  <c:v>6.6575464273861892E-2</c:v>
                </c:pt>
                <c:pt idx="88">
                  <c:v>6.2559760125714223E-2</c:v>
                </c:pt>
                <c:pt idx="89">
                  <c:v>5.8363361605684554E-2</c:v>
                </c:pt>
                <c:pt idx="90">
                  <c:v>5.3972368435964015E-2</c:v>
                </c:pt>
                <c:pt idx="91">
                  <c:v>4.9369552850680405E-2</c:v>
                </c:pt>
                <c:pt idx="92">
                  <c:v>4.4532906305574355E-2</c:v>
                </c:pt>
                <c:pt idx="93">
                  <c:v>3.9433125452221114E-2</c:v>
                </c:pt>
                <c:pt idx="94">
                  <c:v>3.4028800924179099E-2</c:v>
                </c:pt>
                <c:pt idx="95">
                  <c:v>2.825577349275861E-2</c:v>
                </c:pt>
                <c:pt idx="96">
                  <c:v>2.1997638114632762E-2</c:v>
                </c:pt>
                <c:pt idx="97">
                  <c:v>1.4962636825743454E-2</c:v>
                </c:pt>
                <c:pt idx="98">
                  <c:v>6.1104050104519216E-3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7C-854A-8FE4-0492A5C9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0627008"/>
        <c:axId val="-1288335920"/>
      </c:scatterChart>
      <c:valAx>
        <c:axId val="-129062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88335920"/>
        <c:crosses val="autoZero"/>
        <c:crossBetween val="midCat"/>
      </c:valAx>
      <c:valAx>
        <c:axId val="-1288335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906270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88245219347595"/>
          <c:y val="0.14019169916844501"/>
          <c:w val="0.224497228025068"/>
          <c:h val="0.20094157038781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Cumulative Distribution</a:t>
            </a:r>
          </a:p>
        </c:rich>
      </c:tx>
      <c:layout>
        <c:manualLayout>
          <c:xMode val="edge"/>
          <c:yMode val="edge"/>
          <c:x val="0.29099264231315303"/>
          <c:y val="1.951296331860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92435065753301"/>
          <c:y val="0.15122489263013"/>
          <c:w val="0.75002312340657196"/>
          <c:h val="0.6390471269208709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'Fig1'!$B$7:$B$105</c:f>
              <c:numCache>
                <c:formatCode>General</c:formatCode>
                <c:ptCount val="99"/>
                <c:pt idx="0">
                  <c:v>15.531434566816216</c:v>
                </c:pt>
                <c:pt idx="1">
                  <c:v>16.758129902156799</c:v>
                </c:pt>
                <c:pt idx="2">
                  <c:v>17.536428763319371</c:v>
                </c:pt>
                <c:pt idx="3">
                  <c:v>18.121912679365238</c:v>
                </c:pt>
                <c:pt idx="4">
                  <c:v>18.598158678718374</c:v>
                </c:pt>
                <c:pt idx="5">
                  <c:v>19.003518824314163</c:v>
                </c:pt>
                <c:pt idx="6">
                  <c:v>19.358940373193732</c:v>
                </c:pt>
                <c:pt idx="7">
                  <c:v>19.677177978606643</c:v>
                </c:pt>
                <c:pt idx="8">
                  <c:v>19.966602348394026</c:v>
                </c:pt>
                <c:pt idx="9">
                  <c:v>20.233017955049299</c:v>
                </c:pt>
                <c:pt idx="10">
                  <c:v>20.480623459835254</c:v>
                </c:pt>
                <c:pt idx="11">
                  <c:v>20.712559435702595</c:v>
                </c:pt>
                <c:pt idx="12">
                  <c:v>20.931239919325392</c:v>
                </c:pt>
                <c:pt idx="13">
                  <c:v>21.138562966332696</c:v>
                </c:pt>
                <c:pt idx="14">
                  <c:v>21.336049747277947</c:v>
                </c:pt>
                <c:pt idx="15">
                  <c:v>21.524939525556128</c:v>
                </c:pt>
                <c:pt idx="16">
                  <c:v>21.706256360842119</c:v>
                </c:pt>
                <c:pt idx="17">
                  <c:v>21.880857104707331</c:v>
                </c:pt>
                <c:pt idx="18">
                  <c:v>22.049466672269471</c:v>
                </c:pt>
                <c:pt idx="19">
                  <c:v>22.212704448921883</c:v>
                </c:pt>
                <c:pt idx="20">
                  <c:v>22.371104388417919</c:v>
                </c:pt>
                <c:pt idx="21">
                  <c:v>22.525130536150918</c:v>
                </c:pt>
                <c:pt idx="22">
                  <c:v>22.675189178666535</c:v>
                </c:pt>
                <c:pt idx="23">
                  <c:v>22.821638467219607</c:v>
                </c:pt>
                <c:pt idx="24">
                  <c:v>22.964796124117633</c:v>
                </c:pt>
                <c:pt idx="25">
                  <c:v>23.104945675731873</c:v>
                </c:pt>
                <c:pt idx="26">
                  <c:v>23.242341540425176</c:v>
                </c:pt>
                <c:pt idx="27">
                  <c:v>23.377213217279525</c:v>
                </c:pt>
                <c:pt idx="28">
                  <c:v>23.509768761999471</c:v>
                </c:pt>
                <c:pt idx="29">
                  <c:v>23.640197692813814</c:v>
                </c:pt>
                <c:pt idx="30">
                  <c:v>23.76867343693646</c:v>
                </c:pt>
                <c:pt idx="31">
                  <c:v>23.895355403984713</c:v>
                </c:pt>
                <c:pt idx="32">
                  <c:v>24.020390754470448</c:v>
                </c:pt>
                <c:pt idx="33">
                  <c:v>24.143915917513677</c:v>
                </c:pt>
                <c:pt idx="34">
                  <c:v>24.266057901165944</c:v>
                </c:pt>
                <c:pt idx="35">
                  <c:v>24.386935430369629</c:v>
                </c:pt>
                <c:pt idx="36">
                  <c:v>24.506659941034325</c:v>
                </c:pt>
                <c:pt idx="37">
                  <c:v>24.625336453552713</c:v>
                </c:pt>
                <c:pt idx="38">
                  <c:v>24.743064344986458</c:v>
                </c:pt>
                <c:pt idx="39">
                  <c:v>24.859938035888902</c:v>
                </c:pt>
                <c:pt idx="40">
                  <c:v>24.976047605114829</c:v>
                </c:pt>
                <c:pt idx="41">
                  <c:v>25.091479343861671</c:v>
                </c:pt>
                <c:pt idx="42">
                  <c:v>25.206316258486122</c:v>
                </c:pt>
                <c:pt idx="43">
                  <c:v>25.320638530264503</c:v>
                </c:pt>
                <c:pt idx="44">
                  <c:v>25.434523939152168</c:v>
                </c:pt>
                <c:pt idx="45">
                  <c:v>25.548048257698387</c:v>
                </c:pt>
                <c:pt idx="46">
                  <c:v>25.661285620550764</c:v>
                </c:pt>
                <c:pt idx="47">
                  <c:v>25.7743088744087</c:v>
                </c:pt>
                <c:pt idx="48">
                  <c:v>25.887189912835801</c:v>
                </c:pt>
                <c:pt idx="49">
                  <c:v>26</c:v>
                </c:pt>
                <c:pt idx="50">
                  <c:v>26.112810087164199</c:v>
                </c:pt>
                <c:pt idx="51">
                  <c:v>26.2256911255913</c:v>
                </c:pt>
                <c:pt idx="52">
                  <c:v>26.338714379449236</c:v>
                </c:pt>
                <c:pt idx="53">
                  <c:v>26.451951742301613</c:v>
                </c:pt>
                <c:pt idx="54">
                  <c:v>26.565476060847836</c:v>
                </c:pt>
                <c:pt idx="55">
                  <c:v>26.679361469735497</c:v>
                </c:pt>
                <c:pt idx="56">
                  <c:v>26.793683741513874</c:v>
                </c:pt>
                <c:pt idx="57">
                  <c:v>26.908520656138329</c:v>
                </c:pt>
                <c:pt idx="58">
                  <c:v>27.023952394885171</c:v>
                </c:pt>
                <c:pt idx="59">
                  <c:v>27.140061964111098</c:v>
                </c:pt>
                <c:pt idx="60">
                  <c:v>27.256935655013542</c:v>
                </c:pt>
                <c:pt idx="61">
                  <c:v>27.374663546447287</c:v>
                </c:pt>
                <c:pt idx="62">
                  <c:v>27.493340058965675</c:v>
                </c:pt>
                <c:pt idx="63">
                  <c:v>27.613064569630371</c:v>
                </c:pt>
                <c:pt idx="64">
                  <c:v>27.733942098834056</c:v>
                </c:pt>
                <c:pt idx="65">
                  <c:v>27.856084082486323</c:v>
                </c:pt>
                <c:pt idx="66">
                  <c:v>27.979609245529552</c:v>
                </c:pt>
                <c:pt idx="67">
                  <c:v>28.104644596015287</c:v>
                </c:pt>
                <c:pt idx="68">
                  <c:v>28.23132656306354</c:v>
                </c:pt>
                <c:pt idx="69">
                  <c:v>28.359802307186182</c:v>
                </c:pt>
                <c:pt idx="70">
                  <c:v>28.490231238000526</c:v>
                </c:pt>
                <c:pt idx="71">
                  <c:v>28.622786782720475</c:v>
                </c:pt>
                <c:pt idx="72">
                  <c:v>28.757658459574824</c:v>
                </c:pt>
                <c:pt idx="73">
                  <c:v>28.895054324268127</c:v>
                </c:pt>
                <c:pt idx="74">
                  <c:v>29.035203875882367</c:v>
                </c:pt>
                <c:pt idx="75">
                  <c:v>29.178361532780393</c:v>
                </c:pt>
                <c:pt idx="76">
                  <c:v>29.324810821333465</c:v>
                </c:pt>
                <c:pt idx="77">
                  <c:v>29.474869463849082</c:v>
                </c:pt>
                <c:pt idx="78">
                  <c:v>29.628895611582081</c:v>
                </c:pt>
                <c:pt idx="79">
                  <c:v>29.787295551078117</c:v>
                </c:pt>
                <c:pt idx="80">
                  <c:v>29.950533327730529</c:v>
                </c:pt>
                <c:pt idx="81">
                  <c:v>30.119142895292654</c:v>
                </c:pt>
                <c:pt idx="82">
                  <c:v>30.293743639157881</c:v>
                </c:pt>
                <c:pt idx="83">
                  <c:v>30.475060474443872</c:v>
                </c:pt>
                <c:pt idx="84">
                  <c:v>30.663950252722053</c:v>
                </c:pt>
                <c:pt idx="85">
                  <c:v>30.861437033667304</c:v>
                </c:pt>
                <c:pt idx="86">
                  <c:v>31.068760080674608</c:v>
                </c:pt>
                <c:pt idx="87">
                  <c:v>31.287440564297405</c:v>
                </c:pt>
                <c:pt idx="88">
                  <c:v>31.519376540164746</c:v>
                </c:pt>
                <c:pt idx="89">
                  <c:v>31.766982044950701</c:v>
                </c:pt>
                <c:pt idx="90">
                  <c:v>32.033397651605974</c:v>
                </c:pt>
                <c:pt idx="91">
                  <c:v>32.32282202139335</c:v>
                </c:pt>
                <c:pt idx="92">
                  <c:v>32.641059626806268</c:v>
                </c:pt>
                <c:pt idx="93">
                  <c:v>32.996481175685837</c:v>
                </c:pt>
                <c:pt idx="94">
                  <c:v>33.401841321281623</c:v>
                </c:pt>
                <c:pt idx="95">
                  <c:v>33.878087320634762</c:v>
                </c:pt>
                <c:pt idx="96">
                  <c:v>34.463571236680629</c:v>
                </c:pt>
                <c:pt idx="97">
                  <c:v>35.241870097843197</c:v>
                </c:pt>
                <c:pt idx="98">
                  <c:v>36.468565433183784</c:v>
                </c:pt>
              </c:numCache>
            </c:numRef>
          </c:xVal>
          <c:yVal>
            <c:numRef>
              <c:f>'Fig1'!$A$7:$A$105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1B-354A-A3C2-6088C7F5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4262784"/>
        <c:axId val="-1290634928"/>
      </c:scatterChart>
      <c:valAx>
        <c:axId val="-12642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0.52870498257389997"/>
              <c:y val="0.89759285577107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90634928"/>
        <c:crosses val="autoZero"/>
        <c:crossBetween val="midCat"/>
      </c:valAx>
      <c:valAx>
        <c:axId val="-129063492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5.3280302052407399E-2"/>
              <c:y val="0.25366737084693702"/>
            </c:manualLayout>
          </c:layout>
          <c:overlay val="0"/>
          <c:spPr>
            <a:noFill/>
            <a:ln w="25400">
              <a:noFill/>
            </a:ln>
          </c:spPr>
        </c:title>
        <c:numFmt formatCode="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6426278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71476909952499"/>
          <c:y val="8.3336026667291105E-2"/>
          <c:w val="0.72772403271422603"/>
          <c:h val="0.666688213338328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Figs2and3!$A$42:$A$66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xVal>
          <c:yVal>
            <c:numRef>
              <c:f>Figs2and3!$B$42:$B$66</c:f>
              <c:numCache>
                <c:formatCode>General</c:formatCode>
                <c:ptCount val="25"/>
                <c:pt idx="0">
                  <c:v>4.9787068367863944E-2</c:v>
                </c:pt>
                <c:pt idx="1">
                  <c:v>6.392786120670757E-2</c:v>
                </c:pt>
                <c:pt idx="2">
                  <c:v>8.20849986238988E-2</c:v>
                </c:pt>
                <c:pt idx="3">
                  <c:v>0.10539922456186433</c:v>
                </c:pt>
                <c:pt idx="4">
                  <c:v>0.1353352832366127</c:v>
                </c:pt>
                <c:pt idx="5">
                  <c:v>0.17377394345044514</c:v>
                </c:pt>
                <c:pt idx="6">
                  <c:v>0.22313016014842982</c:v>
                </c:pt>
                <c:pt idx="7">
                  <c:v>0.28650479686019009</c:v>
                </c:pt>
                <c:pt idx="8">
                  <c:v>0.36787944117144233</c:v>
                </c:pt>
                <c:pt idx="9">
                  <c:v>0.47236655274101469</c:v>
                </c:pt>
                <c:pt idx="10">
                  <c:v>0.60653065971263342</c:v>
                </c:pt>
                <c:pt idx="11">
                  <c:v>0.77880078307140488</c:v>
                </c:pt>
                <c:pt idx="12">
                  <c:v>1</c:v>
                </c:pt>
                <c:pt idx="13">
                  <c:v>1.2840254166877414</c:v>
                </c:pt>
                <c:pt idx="14">
                  <c:v>1.6487212707001282</c:v>
                </c:pt>
                <c:pt idx="15">
                  <c:v>2.1170000166126748</c:v>
                </c:pt>
                <c:pt idx="16">
                  <c:v>2.7182818284590451</c:v>
                </c:pt>
                <c:pt idx="17">
                  <c:v>3.4903429574618414</c:v>
                </c:pt>
                <c:pt idx="18">
                  <c:v>4.4816890703380645</c:v>
                </c:pt>
                <c:pt idx="19">
                  <c:v>5.7546026760057307</c:v>
                </c:pt>
                <c:pt idx="20">
                  <c:v>7.3890560989306504</c:v>
                </c:pt>
                <c:pt idx="21">
                  <c:v>9.4877358363585262</c:v>
                </c:pt>
                <c:pt idx="22">
                  <c:v>12.182493960703473</c:v>
                </c:pt>
                <c:pt idx="23">
                  <c:v>15.642631884188171</c:v>
                </c:pt>
                <c:pt idx="24">
                  <c:v>20.085536923187668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4-2B4C-97CA-E81E8A38A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436208"/>
        <c:axId val="-1287210304"/>
      </c:scatterChart>
      <c:valAx>
        <c:axId val="-131843620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</a:t>
                </a:r>
              </a:p>
            </c:rich>
          </c:tx>
          <c:layout>
            <c:manualLayout>
              <c:xMode val="edge"/>
              <c:yMode val="edge"/>
              <c:x val="0.52114413515211999"/>
              <c:y val="0.861138998250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87210304"/>
        <c:crosses val="autoZero"/>
        <c:crossBetween val="midCat"/>
        <c:majorUnit val="1"/>
      </c:valAx>
      <c:valAx>
        <c:axId val="-128721030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EXP(r)</a:t>
                </a:r>
              </a:p>
            </c:rich>
          </c:tx>
          <c:layout>
            <c:manualLayout>
              <c:xMode val="edge"/>
              <c:yMode val="edge"/>
              <c:x val="6.5729917563121507E-2"/>
              <c:y val="0.30556539807524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843620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037806201872"/>
          <c:y val="8.4510157086426702E-2"/>
          <c:w val="0.74744825382747204"/>
          <c:h val="0.7605914137778400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Figs2and3!$B$42:$B$66</c:f>
              <c:numCache>
                <c:formatCode>General</c:formatCode>
                <c:ptCount val="25"/>
                <c:pt idx="0">
                  <c:v>4.9787068367863944E-2</c:v>
                </c:pt>
                <c:pt idx="1">
                  <c:v>6.392786120670757E-2</c:v>
                </c:pt>
                <c:pt idx="2">
                  <c:v>8.20849986238988E-2</c:v>
                </c:pt>
                <c:pt idx="3">
                  <c:v>0.10539922456186433</c:v>
                </c:pt>
                <c:pt idx="4">
                  <c:v>0.1353352832366127</c:v>
                </c:pt>
                <c:pt idx="5">
                  <c:v>0.17377394345044514</c:v>
                </c:pt>
                <c:pt idx="6">
                  <c:v>0.22313016014842982</c:v>
                </c:pt>
                <c:pt idx="7">
                  <c:v>0.28650479686019009</c:v>
                </c:pt>
                <c:pt idx="8">
                  <c:v>0.36787944117144233</c:v>
                </c:pt>
                <c:pt idx="9">
                  <c:v>0.47236655274101469</c:v>
                </c:pt>
                <c:pt idx="10">
                  <c:v>0.60653065971263342</c:v>
                </c:pt>
                <c:pt idx="11">
                  <c:v>0.77880078307140488</c:v>
                </c:pt>
                <c:pt idx="12">
                  <c:v>1</c:v>
                </c:pt>
                <c:pt idx="13">
                  <c:v>1.2840254166877414</c:v>
                </c:pt>
                <c:pt idx="14">
                  <c:v>1.6487212707001282</c:v>
                </c:pt>
                <c:pt idx="15">
                  <c:v>2.1170000166126748</c:v>
                </c:pt>
                <c:pt idx="16">
                  <c:v>2.7182818284590451</c:v>
                </c:pt>
                <c:pt idx="17">
                  <c:v>3.4903429574618414</c:v>
                </c:pt>
                <c:pt idx="18">
                  <c:v>4.4816890703380645</c:v>
                </c:pt>
                <c:pt idx="19">
                  <c:v>5.7546026760057307</c:v>
                </c:pt>
                <c:pt idx="20">
                  <c:v>7.3890560989306504</c:v>
                </c:pt>
                <c:pt idx="21">
                  <c:v>9.4877358363585262</c:v>
                </c:pt>
                <c:pt idx="22">
                  <c:v>12.182493960703473</c:v>
                </c:pt>
                <c:pt idx="23">
                  <c:v>15.642631884188171</c:v>
                </c:pt>
                <c:pt idx="24">
                  <c:v>20.085536923187668</c:v>
                </c:pt>
              </c:numCache>
            </c:numRef>
          </c:xVal>
          <c:yVal>
            <c:numRef>
              <c:f>Figs2and3!$C$42:$C$66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0.24999999999999992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10-2344-9038-BCBDBECD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8251648"/>
        <c:axId val="-1317937312"/>
      </c:scatterChart>
      <c:valAx>
        <c:axId val="-1288251648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5156506209919598"/>
              <c:y val="0.85918653654208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7937312"/>
        <c:crosses val="autoZero"/>
        <c:crossBetween val="midCat"/>
        <c:majorUnit val="5"/>
      </c:valAx>
      <c:valAx>
        <c:axId val="-1317937312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LN(x)</a:t>
                </a:r>
              </a:p>
            </c:rich>
          </c:tx>
          <c:layout>
            <c:manualLayout>
              <c:xMode val="edge"/>
              <c:yMode val="edge"/>
              <c:x val="2.0619368455231799E-2"/>
              <c:y val="0.36621049129422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88251648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39418320672"/>
          <c:y val="7.3448619812388594E-2"/>
          <c:w val="0.78950100572771997"/>
          <c:h val="0.864433756253497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'Fig4'!$C$7:$C$107</c:f>
              <c:numCache>
                <c:formatCode>0</c:formatCode>
                <c:ptCount val="101"/>
                <c:pt idx="0">
                  <c:v>1000</c:v>
                </c:pt>
                <c:pt idx="1">
                  <c:v>1100</c:v>
                </c:pt>
                <c:pt idx="2">
                  <c:v>1210</c:v>
                </c:pt>
                <c:pt idx="3">
                  <c:v>1119.25</c:v>
                </c:pt>
                <c:pt idx="4">
                  <c:v>1231.1750000000002</c:v>
                </c:pt>
                <c:pt idx="5">
                  <c:v>1354.2925000000002</c:v>
                </c:pt>
                <c:pt idx="6">
                  <c:v>1252.7205625000004</c:v>
                </c:pt>
                <c:pt idx="7">
                  <c:v>1158.7665203125005</c:v>
                </c:pt>
                <c:pt idx="8">
                  <c:v>1071.8590312890631</c:v>
                </c:pt>
                <c:pt idx="9">
                  <c:v>1179.0449344179694</c:v>
                </c:pt>
                <c:pt idx="10">
                  <c:v>1090.6165643366219</c:v>
                </c:pt>
                <c:pt idx="11">
                  <c:v>1008.8203220113753</c:v>
                </c:pt>
                <c:pt idx="12">
                  <c:v>1109.702354212513</c:v>
                </c:pt>
                <c:pt idx="13">
                  <c:v>1220.6725896337643</c:v>
                </c:pt>
                <c:pt idx="14">
                  <c:v>1129.1221454112322</c:v>
                </c:pt>
                <c:pt idx="15">
                  <c:v>1044.4379845053897</c:v>
                </c:pt>
                <c:pt idx="16">
                  <c:v>1148.8817829559289</c:v>
                </c:pt>
                <c:pt idx="17">
                  <c:v>1263.7699612515219</c:v>
                </c:pt>
                <c:pt idx="18">
                  <c:v>1168.9872141576577</c:v>
                </c:pt>
                <c:pt idx="19">
                  <c:v>1081.3131730958335</c:v>
                </c:pt>
                <c:pt idx="20">
                  <c:v>1189.4444904054169</c:v>
                </c:pt>
                <c:pt idx="21">
                  <c:v>1100.2361536250107</c:v>
                </c:pt>
                <c:pt idx="22">
                  <c:v>1210.259768987512</c:v>
                </c:pt>
                <c:pt idx="23">
                  <c:v>1119.4902863134487</c:v>
                </c:pt>
                <c:pt idx="24">
                  <c:v>1035.52851483994</c:v>
                </c:pt>
                <c:pt idx="25">
                  <c:v>1139.0813663239342</c:v>
                </c:pt>
                <c:pt idx="26">
                  <c:v>1053.6502638496393</c:v>
                </c:pt>
                <c:pt idx="27">
                  <c:v>974.62649406091634</c:v>
                </c:pt>
                <c:pt idx="28">
                  <c:v>1072.0891434670082</c:v>
                </c:pt>
                <c:pt idx="29">
                  <c:v>991.68245770698263</c:v>
                </c:pt>
                <c:pt idx="30">
                  <c:v>1090.850703477681</c:v>
                </c:pt>
                <c:pt idx="31">
                  <c:v>1009.036900716855</c:v>
                </c:pt>
                <c:pt idx="32">
                  <c:v>933.35913316309097</c:v>
                </c:pt>
                <c:pt idx="33">
                  <c:v>863.35719817585914</c:v>
                </c:pt>
                <c:pt idx="34">
                  <c:v>949.69291799344512</c:v>
                </c:pt>
                <c:pt idx="35">
                  <c:v>1044.6622097927898</c:v>
                </c:pt>
                <c:pt idx="36">
                  <c:v>966.31254405833056</c:v>
                </c:pt>
                <c:pt idx="37">
                  <c:v>1062.9437984641636</c:v>
                </c:pt>
                <c:pt idx="38">
                  <c:v>983.22301357935135</c:v>
                </c:pt>
                <c:pt idx="39">
                  <c:v>909.4812875609</c:v>
                </c:pt>
                <c:pt idx="40">
                  <c:v>841.27019099383256</c:v>
                </c:pt>
                <c:pt idx="41">
                  <c:v>925.3972100932159</c:v>
                </c:pt>
                <c:pt idx="42">
                  <c:v>855.99241933622477</c:v>
                </c:pt>
                <c:pt idx="43">
                  <c:v>941.59166126984735</c:v>
                </c:pt>
                <c:pt idx="44">
                  <c:v>1035.7508273968322</c:v>
                </c:pt>
                <c:pt idx="45">
                  <c:v>958.06951534206985</c:v>
                </c:pt>
                <c:pt idx="46">
                  <c:v>1053.8764668762769</c:v>
                </c:pt>
                <c:pt idx="47">
                  <c:v>1159.2641135639046</c:v>
                </c:pt>
                <c:pt idx="48">
                  <c:v>1072.3193050466118</c:v>
                </c:pt>
                <c:pt idx="49">
                  <c:v>1179.5512355512731</c:v>
                </c:pt>
                <c:pt idx="50">
                  <c:v>1091.0848928849277</c:v>
                </c:pt>
                <c:pt idx="51">
                  <c:v>1200.1933821734206</c:v>
                </c:pt>
                <c:pt idx="52">
                  <c:v>1110.1788785104141</c:v>
                </c:pt>
                <c:pt idx="53">
                  <c:v>1026.915462622133</c:v>
                </c:pt>
                <c:pt idx="54">
                  <c:v>949.89680292547303</c:v>
                </c:pt>
                <c:pt idx="55">
                  <c:v>1044.8864832180204</c:v>
                </c:pt>
                <c:pt idx="56">
                  <c:v>966.51999697666895</c:v>
                </c:pt>
                <c:pt idx="57">
                  <c:v>894.03099720341879</c:v>
                </c:pt>
                <c:pt idx="58">
                  <c:v>826.97867241316237</c:v>
                </c:pt>
                <c:pt idx="59">
                  <c:v>764.95527198217519</c:v>
                </c:pt>
                <c:pt idx="60">
                  <c:v>841.45079918039278</c:v>
                </c:pt>
                <c:pt idx="61">
                  <c:v>925.59587909843208</c:v>
                </c:pt>
                <c:pt idx="62">
                  <c:v>856.17618816604977</c:v>
                </c:pt>
                <c:pt idx="63">
                  <c:v>941.79380698265481</c:v>
                </c:pt>
                <c:pt idx="64">
                  <c:v>1035.9731876809203</c:v>
                </c:pt>
                <c:pt idx="65">
                  <c:v>958.27519860485131</c:v>
                </c:pt>
                <c:pt idx="66">
                  <c:v>1054.1027184653365</c:v>
                </c:pt>
                <c:pt idx="67">
                  <c:v>1159.5129903118702</c:v>
                </c:pt>
                <c:pt idx="68">
                  <c:v>1275.4642893430573</c:v>
                </c:pt>
                <c:pt idx="69">
                  <c:v>1403.0107182773631</c:v>
                </c:pt>
                <c:pt idx="70">
                  <c:v>1297.784914406561</c:v>
                </c:pt>
                <c:pt idx="71">
                  <c:v>1427.5634058472172</c:v>
                </c:pt>
                <c:pt idx="72">
                  <c:v>1320.4961504086759</c:v>
                </c:pt>
                <c:pt idx="73">
                  <c:v>1452.5457654495438</c:v>
                </c:pt>
                <c:pt idx="74">
                  <c:v>1343.604833040828</c:v>
                </c:pt>
                <c:pt idx="75">
                  <c:v>1477.9653163449109</c:v>
                </c:pt>
                <c:pt idx="76">
                  <c:v>1367.1179176190426</c:v>
                </c:pt>
                <c:pt idx="77">
                  <c:v>1264.5840737976146</c:v>
                </c:pt>
                <c:pt idx="78">
                  <c:v>1169.7402682627935</c:v>
                </c:pt>
                <c:pt idx="79">
                  <c:v>1082.0097481430842</c:v>
                </c:pt>
                <c:pt idx="80">
                  <c:v>1190.2107229573926</c:v>
                </c:pt>
                <c:pt idx="81">
                  <c:v>1100.9449187355881</c:v>
                </c:pt>
                <c:pt idx="82">
                  <c:v>1018.374049830419</c:v>
                </c:pt>
                <c:pt idx="83">
                  <c:v>941.99599609313771</c:v>
                </c:pt>
                <c:pt idx="84">
                  <c:v>871.3462963861524</c:v>
                </c:pt>
                <c:pt idx="85">
                  <c:v>805.99532415719102</c:v>
                </c:pt>
                <c:pt idx="86">
                  <c:v>886.5948565729102</c:v>
                </c:pt>
                <c:pt idx="87">
                  <c:v>975.25434223020125</c:v>
                </c:pt>
                <c:pt idx="88">
                  <c:v>902.1102665629362</c:v>
                </c:pt>
                <c:pt idx="89">
                  <c:v>992.32129321922991</c:v>
                </c:pt>
                <c:pt idx="90">
                  <c:v>917.89719622778773</c:v>
                </c:pt>
                <c:pt idx="91">
                  <c:v>1009.6869158505666</c:v>
                </c:pt>
                <c:pt idx="92">
                  <c:v>933.96039716177415</c:v>
                </c:pt>
                <c:pt idx="93">
                  <c:v>1027.3564368779516</c:v>
                </c:pt>
                <c:pt idx="94">
                  <c:v>1130.092080565747</c:v>
                </c:pt>
                <c:pt idx="95">
                  <c:v>1243.1012886223218</c:v>
                </c:pt>
                <c:pt idx="96">
                  <c:v>1367.411417484554</c:v>
                </c:pt>
                <c:pt idx="97">
                  <c:v>1504.1525592330095</c:v>
                </c:pt>
                <c:pt idx="98">
                  <c:v>1654.5678151563106</c:v>
                </c:pt>
                <c:pt idx="99">
                  <c:v>1820.0245966719419</c:v>
                </c:pt>
                <c:pt idx="100">
                  <c:v>1683.5227519215464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A-D44F-81AD-0E78630CEBB7}"/>
            </c:ext>
          </c:extLst>
        </c:ser>
        <c:ser>
          <c:idx val="1"/>
          <c:order val="1"/>
          <c:spPr>
            <a:ln w="12700">
              <a:solidFill>
                <a:srgbClr val="808080"/>
              </a:solidFill>
              <a:prstDash val="sysDash"/>
            </a:ln>
          </c:spPr>
          <c:marker>
            <c:symbol val="none"/>
          </c:marker>
          <c:val>
            <c:numRef>
              <c:f>'Fig4'!$B$7:$B$107</c:f>
              <c:numCache>
                <c:formatCode>0</c:formatCode>
                <c:ptCount val="10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1125</c:v>
                </c:pt>
                <c:pt idx="4">
                  <c:v>1225</c:v>
                </c:pt>
                <c:pt idx="5">
                  <c:v>1325</c:v>
                </c:pt>
                <c:pt idx="6">
                  <c:v>1250</c:v>
                </c:pt>
                <c:pt idx="7">
                  <c:v>1175</c:v>
                </c:pt>
                <c:pt idx="8">
                  <c:v>1100</c:v>
                </c:pt>
                <c:pt idx="9">
                  <c:v>1200</c:v>
                </c:pt>
                <c:pt idx="10">
                  <c:v>1125</c:v>
                </c:pt>
                <c:pt idx="11">
                  <c:v>1050</c:v>
                </c:pt>
                <c:pt idx="12">
                  <c:v>1150</c:v>
                </c:pt>
                <c:pt idx="13">
                  <c:v>1250</c:v>
                </c:pt>
                <c:pt idx="14">
                  <c:v>1175</c:v>
                </c:pt>
                <c:pt idx="15">
                  <c:v>1100</c:v>
                </c:pt>
                <c:pt idx="16">
                  <c:v>1200</c:v>
                </c:pt>
                <c:pt idx="17">
                  <c:v>1300</c:v>
                </c:pt>
                <c:pt idx="18">
                  <c:v>1225</c:v>
                </c:pt>
                <c:pt idx="19">
                  <c:v>1150</c:v>
                </c:pt>
                <c:pt idx="20">
                  <c:v>1250</c:v>
                </c:pt>
                <c:pt idx="21">
                  <c:v>1175</c:v>
                </c:pt>
                <c:pt idx="22">
                  <c:v>1275</c:v>
                </c:pt>
                <c:pt idx="23">
                  <c:v>1200</c:v>
                </c:pt>
                <c:pt idx="24">
                  <c:v>1125</c:v>
                </c:pt>
                <c:pt idx="25">
                  <c:v>1225</c:v>
                </c:pt>
                <c:pt idx="26">
                  <c:v>1150</c:v>
                </c:pt>
                <c:pt idx="27">
                  <c:v>1075</c:v>
                </c:pt>
                <c:pt idx="28">
                  <c:v>1175</c:v>
                </c:pt>
                <c:pt idx="29">
                  <c:v>1100</c:v>
                </c:pt>
                <c:pt idx="30">
                  <c:v>1200</c:v>
                </c:pt>
                <c:pt idx="31">
                  <c:v>1125</c:v>
                </c:pt>
                <c:pt idx="32">
                  <c:v>1050</c:v>
                </c:pt>
                <c:pt idx="33">
                  <c:v>975</c:v>
                </c:pt>
                <c:pt idx="34">
                  <c:v>1075</c:v>
                </c:pt>
                <c:pt idx="35">
                  <c:v>1175</c:v>
                </c:pt>
                <c:pt idx="36">
                  <c:v>1100</c:v>
                </c:pt>
                <c:pt idx="37">
                  <c:v>1200</c:v>
                </c:pt>
                <c:pt idx="38">
                  <c:v>1125</c:v>
                </c:pt>
                <c:pt idx="39">
                  <c:v>1050</c:v>
                </c:pt>
                <c:pt idx="40">
                  <c:v>975</c:v>
                </c:pt>
                <c:pt idx="41">
                  <c:v>1075</c:v>
                </c:pt>
                <c:pt idx="42">
                  <c:v>1000</c:v>
                </c:pt>
                <c:pt idx="43">
                  <c:v>1100</c:v>
                </c:pt>
                <c:pt idx="44">
                  <c:v>1200</c:v>
                </c:pt>
                <c:pt idx="45">
                  <c:v>1125</c:v>
                </c:pt>
                <c:pt idx="46">
                  <c:v>1225</c:v>
                </c:pt>
                <c:pt idx="47">
                  <c:v>1325</c:v>
                </c:pt>
                <c:pt idx="48">
                  <c:v>1250</c:v>
                </c:pt>
                <c:pt idx="49">
                  <c:v>1350</c:v>
                </c:pt>
                <c:pt idx="50">
                  <c:v>1275</c:v>
                </c:pt>
                <c:pt idx="51">
                  <c:v>1375</c:v>
                </c:pt>
                <c:pt idx="52">
                  <c:v>1300</c:v>
                </c:pt>
                <c:pt idx="53">
                  <c:v>1225</c:v>
                </c:pt>
                <c:pt idx="54">
                  <c:v>1150</c:v>
                </c:pt>
                <c:pt idx="55">
                  <c:v>1250</c:v>
                </c:pt>
                <c:pt idx="56">
                  <c:v>1175</c:v>
                </c:pt>
                <c:pt idx="57">
                  <c:v>1100</c:v>
                </c:pt>
                <c:pt idx="58">
                  <c:v>1025</c:v>
                </c:pt>
                <c:pt idx="59">
                  <c:v>950</c:v>
                </c:pt>
                <c:pt idx="60">
                  <c:v>1050</c:v>
                </c:pt>
                <c:pt idx="61">
                  <c:v>1150</c:v>
                </c:pt>
                <c:pt idx="62">
                  <c:v>1075</c:v>
                </c:pt>
                <c:pt idx="63">
                  <c:v>1175</c:v>
                </c:pt>
                <c:pt idx="64">
                  <c:v>1275</c:v>
                </c:pt>
                <c:pt idx="65">
                  <c:v>1200</c:v>
                </c:pt>
                <c:pt idx="66">
                  <c:v>1300</c:v>
                </c:pt>
                <c:pt idx="67">
                  <c:v>1400</c:v>
                </c:pt>
                <c:pt idx="68">
                  <c:v>1500</c:v>
                </c:pt>
                <c:pt idx="69">
                  <c:v>1600</c:v>
                </c:pt>
                <c:pt idx="70">
                  <c:v>1525</c:v>
                </c:pt>
                <c:pt idx="71">
                  <c:v>1625</c:v>
                </c:pt>
                <c:pt idx="72">
                  <c:v>1550</c:v>
                </c:pt>
                <c:pt idx="73">
                  <c:v>1650</c:v>
                </c:pt>
                <c:pt idx="74">
                  <c:v>1575</c:v>
                </c:pt>
                <c:pt idx="75">
                  <c:v>1675</c:v>
                </c:pt>
                <c:pt idx="76">
                  <c:v>1600</c:v>
                </c:pt>
                <c:pt idx="77">
                  <c:v>1525</c:v>
                </c:pt>
                <c:pt idx="78">
                  <c:v>1450</c:v>
                </c:pt>
                <c:pt idx="79">
                  <c:v>1375</c:v>
                </c:pt>
                <c:pt idx="80">
                  <c:v>1475</c:v>
                </c:pt>
                <c:pt idx="81">
                  <c:v>1400</c:v>
                </c:pt>
                <c:pt idx="82">
                  <c:v>1325</c:v>
                </c:pt>
                <c:pt idx="83">
                  <c:v>1250</c:v>
                </c:pt>
                <c:pt idx="84">
                  <c:v>1175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1225</c:v>
                </c:pt>
                <c:pt idx="89">
                  <c:v>1325</c:v>
                </c:pt>
                <c:pt idx="90">
                  <c:v>1250</c:v>
                </c:pt>
                <c:pt idx="91">
                  <c:v>1350</c:v>
                </c:pt>
                <c:pt idx="92">
                  <c:v>1275</c:v>
                </c:pt>
                <c:pt idx="93">
                  <c:v>1375</c:v>
                </c:pt>
                <c:pt idx="94">
                  <c:v>1475</c:v>
                </c:pt>
                <c:pt idx="95">
                  <c:v>1575</c:v>
                </c:pt>
                <c:pt idx="96">
                  <c:v>1675</c:v>
                </c:pt>
                <c:pt idx="97">
                  <c:v>1775</c:v>
                </c:pt>
                <c:pt idx="98">
                  <c:v>1875</c:v>
                </c:pt>
                <c:pt idx="99">
                  <c:v>1975</c:v>
                </c:pt>
                <c:pt idx="100">
                  <c:v>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A-D44F-81AD-0E78630C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62678720"/>
        <c:axId val="-1318197040"/>
      </c:lineChart>
      <c:catAx>
        <c:axId val="-12626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8197040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-1318197040"/>
        <c:scaling>
          <c:orientation val="minMax"/>
          <c:max val="10000"/>
          <c:min val="-10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6267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Fixed-Amount Inverse Cumulative</a:t>
            </a:r>
          </a:p>
        </c:rich>
      </c:tx>
      <c:layout>
        <c:manualLayout>
          <c:xMode val="edge"/>
          <c:yMode val="edge"/>
          <c:x val="0.23986053403841101"/>
          <c:y val="3.9549357177810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35916445266"/>
          <c:y val="0.21469596560544399"/>
          <c:w val="0.822905658575523"/>
          <c:h val="0.72318641046044196"/>
        </c:manualLayout>
      </c:layout>
      <c:scatterChart>
        <c:scatterStyle val="lineMarker"/>
        <c:varyColors val="0"/>
        <c:ser>
          <c:idx val="4"/>
          <c:order val="0"/>
          <c:tx>
            <c:v>Data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'Fig4'!$F$5:$F$15</c:f>
              <c:numCache>
                <c:formatCode>0</c:formatCode>
                <c:ptCount val="11"/>
                <c:pt idx="0">
                  <c:v>1567.5</c:v>
                </c:pt>
                <c:pt idx="1">
                  <c:v>1725.0000000000002</c:v>
                </c:pt>
                <c:pt idx="2">
                  <c:v>1900</c:v>
                </c:pt>
                <c:pt idx="3">
                  <c:v>2075</c:v>
                </c:pt>
                <c:pt idx="4">
                  <c:v>2250</c:v>
                </c:pt>
                <c:pt idx="5">
                  <c:v>2425</c:v>
                </c:pt>
                <c:pt idx="6">
                  <c:v>2600</c:v>
                </c:pt>
                <c:pt idx="7">
                  <c:v>2775</c:v>
                </c:pt>
                <c:pt idx="8">
                  <c:v>2950</c:v>
                </c:pt>
                <c:pt idx="9">
                  <c:v>3125</c:v>
                </c:pt>
                <c:pt idx="10">
                  <c:v>3282.5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92-724B-9623-8DE88FF3B517}"/>
            </c:ext>
          </c:extLst>
        </c:ser>
        <c:ser>
          <c:idx val="5"/>
          <c:order val="1"/>
          <c:tx>
            <c:v>NORM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'Fig4'!$G$5:$G$15</c:f>
              <c:numCache>
                <c:formatCode>0</c:formatCode>
                <c:ptCount val="11"/>
                <c:pt idx="0">
                  <c:v>-453.70862498307679</c:v>
                </c:pt>
                <c:pt idx="1">
                  <c:v>839.16084573555918</c:v>
                </c:pt>
                <c:pt idx="2">
                  <c:v>1383.5468574625086</c:v>
                </c:pt>
                <c:pt idx="3">
                  <c:v>1776.0874724612736</c:v>
                </c:pt>
                <c:pt idx="4">
                  <c:v>2111.4989544127397</c:v>
                </c:pt>
                <c:pt idx="5">
                  <c:v>2425</c:v>
                </c:pt>
                <c:pt idx="6">
                  <c:v>2738.5010455872603</c:v>
                </c:pt>
                <c:pt idx="7">
                  <c:v>3073.9125275387264</c:v>
                </c:pt>
                <c:pt idx="8">
                  <c:v>3466.4531425374917</c:v>
                </c:pt>
                <c:pt idx="9">
                  <c:v>4010.8391542644408</c:v>
                </c:pt>
                <c:pt idx="10">
                  <c:v>5303.7086249830772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92-724B-9623-8DE88FF3B517}"/>
            </c:ext>
          </c:extLst>
        </c:ser>
        <c:ser>
          <c:idx val="6"/>
          <c:order val="2"/>
          <c:tx>
            <c:v>GENL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'Fig4'!$H$5:$H$15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92-724B-9623-8DE88FF3B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9578928"/>
        <c:axId val="-1318323440"/>
      </c:scatterChart>
      <c:valAx>
        <c:axId val="-131957892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8323440"/>
        <c:crosses val="autoZero"/>
        <c:crossBetween val="midCat"/>
      </c:valAx>
      <c:valAx>
        <c:axId val="-13183234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9578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343754539907599"/>
          <c:y val="0.135597668935451"/>
          <c:w val="0.22878984222913101"/>
          <c:h val="0.24294541572134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Fixed-Fraction Inverse Cumulative</a:t>
            </a:r>
          </a:p>
        </c:rich>
      </c:tx>
      <c:layout>
        <c:manualLayout>
          <c:xMode val="edge"/>
          <c:yMode val="edge"/>
          <c:x val="0.23617020658395599"/>
          <c:y val="3.93271697779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8671596489699"/>
          <c:y val="0.21349008219353799"/>
          <c:w val="0.76755326001663104"/>
          <c:h val="0.72474264744648298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'Fig4'!$I$5:$I$15</c:f>
              <c:numCache>
                <c:formatCode>0</c:formatCode>
                <c:ptCount val="11"/>
                <c:pt idx="0">
                  <c:v>1245.894370910569</c:v>
                </c:pt>
                <c:pt idx="1">
                  <c:v>1744.7475177702659</c:v>
                </c:pt>
                <c:pt idx="2">
                  <c:v>2299.0287920588162</c:v>
                </c:pt>
                <c:pt idx="3">
                  <c:v>2853.3100663473688</c:v>
                </c:pt>
                <c:pt idx="4">
                  <c:v>3407.5913406359191</c:v>
                </c:pt>
                <c:pt idx="5">
                  <c:v>3961.8726149244712</c:v>
                </c:pt>
                <c:pt idx="6">
                  <c:v>4516.1538892130229</c:v>
                </c:pt>
                <c:pt idx="7">
                  <c:v>5070.4351635015737</c:v>
                </c:pt>
                <c:pt idx="8">
                  <c:v>5624.7164377901263</c:v>
                </c:pt>
                <c:pt idx="9">
                  <c:v>6178.9977120786771</c:v>
                </c:pt>
                <c:pt idx="10">
                  <c:v>6677.8508589383737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01-3141-B0EE-864A2C877D0E}"/>
            </c:ext>
          </c:extLst>
        </c:ser>
        <c:ser>
          <c:idx val="1"/>
          <c:order val="1"/>
          <c:tx>
            <c:v>EXP(NORM)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'Fig4'!$J$5:$J$15</c:f>
              <c:numCache>
                <c:formatCode>0</c:formatCode>
                <c:ptCount val="11"/>
                <c:pt idx="0">
                  <c:v>163.72367012077925</c:v>
                </c:pt>
                <c:pt idx="1">
                  <c:v>588.91467997321547</c:v>
                </c:pt>
                <c:pt idx="2">
                  <c:v>1009.5813703187717</c:v>
                </c:pt>
                <c:pt idx="3">
                  <c:v>1489.1413693931759</c:v>
                </c:pt>
                <c:pt idx="4">
                  <c:v>2075.7005073880518</c:v>
                </c:pt>
                <c:pt idx="5">
                  <c:v>2831.2084595124661</c:v>
                </c:pt>
                <c:pt idx="6">
                  <c:v>3861.7041874222618</c:v>
                </c:pt>
                <c:pt idx="7">
                  <c:v>5382.7940758111872</c:v>
                </c:pt>
                <c:pt idx="8">
                  <c:v>7939.668437705036</c:v>
                </c:pt>
                <c:pt idx="9">
                  <c:v>13611.040128222838</c:v>
                </c:pt>
                <c:pt idx="10">
                  <c:v>48958.964426473787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01-3141-B0EE-864A2C877D0E}"/>
            </c:ext>
          </c:extLst>
        </c:ser>
        <c:ser>
          <c:idx val="2"/>
          <c:order val="2"/>
          <c:tx>
            <c:v>LNORM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'Fig4'!$K$5:$K$15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01-3141-B0EE-864A2C877D0E}"/>
            </c:ext>
          </c:extLst>
        </c:ser>
        <c:ser>
          <c:idx val="3"/>
          <c:order val="3"/>
          <c:tx>
            <c:v>GENL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'Fig4'!$E$5:$E$15</c:f>
              <c:numCache>
                <c:formatCode>General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'Fig4'!$L$5:$L$15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01-3141-B0EE-864A2C87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8728032"/>
        <c:axId val="-1315946688"/>
      </c:scatterChart>
      <c:valAx>
        <c:axId val="-124872803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315946688"/>
        <c:crosses val="autoZero"/>
        <c:crossBetween val="midCat"/>
      </c:valAx>
      <c:valAx>
        <c:axId val="-1315946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248728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50794665427001"/>
          <c:y val="0.16292665663983"/>
          <c:w val="0.32104396083330899"/>
          <c:h val="0.32023533575156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Returns (n=1)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'Fig5'!$P$6:$P$35</c:f>
              <c:strCache>
                <c:ptCount val="30"/>
                <c:pt idx="0">
                  <c:v>-0.70</c:v>
                </c:pt>
                <c:pt idx="1">
                  <c:v>-0.65</c:v>
                </c:pt>
                <c:pt idx="2">
                  <c:v>-0.60</c:v>
                </c:pt>
                <c:pt idx="3">
                  <c:v>-0.55</c:v>
                </c:pt>
                <c:pt idx="4">
                  <c:v>-0.50</c:v>
                </c:pt>
                <c:pt idx="5">
                  <c:v>-0.45</c:v>
                </c:pt>
                <c:pt idx="6">
                  <c:v>-0.40</c:v>
                </c:pt>
                <c:pt idx="7">
                  <c:v>-0.35</c:v>
                </c:pt>
                <c:pt idx="8">
                  <c:v>-0.30</c:v>
                </c:pt>
                <c:pt idx="9">
                  <c:v>-0.25</c:v>
                </c:pt>
                <c:pt idx="10">
                  <c:v>-0.20</c:v>
                </c:pt>
                <c:pt idx="11">
                  <c:v>-0.15</c:v>
                </c:pt>
                <c:pt idx="12">
                  <c:v>-0.10</c:v>
                </c:pt>
                <c:pt idx="13">
                  <c:v>-0.05</c:v>
                </c:pt>
                <c:pt idx="14">
                  <c:v>0.00</c:v>
                </c:pt>
                <c:pt idx="15">
                  <c:v>0.05</c:v>
                </c:pt>
                <c:pt idx="16">
                  <c:v>0.10</c:v>
                </c:pt>
                <c:pt idx="17">
                  <c:v>0.15</c:v>
                </c:pt>
                <c:pt idx="18">
                  <c:v>0.20</c:v>
                </c:pt>
                <c:pt idx="19">
                  <c:v>0.25</c:v>
                </c:pt>
                <c:pt idx="20">
                  <c:v>0.30</c:v>
                </c:pt>
                <c:pt idx="21">
                  <c:v>0.35</c:v>
                </c:pt>
                <c:pt idx="22">
                  <c:v>0.40</c:v>
                </c:pt>
                <c:pt idx="23">
                  <c:v>0.45</c:v>
                </c:pt>
                <c:pt idx="24">
                  <c:v>0.50</c:v>
                </c:pt>
                <c:pt idx="25">
                  <c:v>0.55</c:v>
                </c:pt>
                <c:pt idx="26">
                  <c:v>0.60</c:v>
                </c:pt>
                <c:pt idx="27">
                  <c:v>0.65</c:v>
                </c:pt>
                <c:pt idx="28">
                  <c:v>0.70</c:v>
                </c:pt>
                <c:pt idx="29">
                  <c:v>More</c:v>
                </c:pt>
              </c:strCache>
            </c:strRef>
          </c:cat>
          <c:val>
            <c:numRef>
              <c:f>'Fig5'!$Q$6:$Q$35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11</c:v>
                </c:pt>
                <c:pt idx="7">
                  <c:v>13</c:v>
                </c:pt>
                <c:pt idx="8">
                  <c:v>22</c:v>
                </c:pt>
                <c:pt idx="9">
                  <c:v>27</c:v>
                </c:pt>
                <c:pt idx="10">
                  <c:v>33</c:v>
                </c:pt>
                <c:pt idx="11">
                  <c:v>51</c:v>
                </c:pt>
                <c:pt idx="12">
                  <c:v>67</c:v>
                </c:pt>
                <c:pt idx="13">
                  <c:v>108</c:v>
                </c:pt>
                <c:pt idx="14">
                  <c:v>107</c:v>
                </c:pt>
                <c:pt idx="15">
                  <c:v>96</c:v>
                </c:pt>
                <c:pt idx="16">
                  <c:v>96</c:v>
                </c:pt>
                <c:pt idx="17">
                  <c:v>83</c:v>
                </c:pt>
                <c:pt idx="18">
                  <c:v>74</c:v>
                </c:pt>
                <c:pt idx="19">
                  <c:v>71</c:v>
                </c:pt>
                <c:pt idx="20">
                  <c:v>54</c:v>
                </c:pt>
                <c:pt idx="21">
                  <c:v>41</c:v>
                </c:pt>
                <c:pt idx="22">
                  <c:v>27</c:v>
                </c:pt>
                <c:pt idx="23">
                  <c:v>15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1-004A-9B59-C8C75469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9495568"/>
        <c:axId val="-1249136768"/>
      </c:barChart>
      <c:catAx>
        <c:axId val="-124949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136768"/>
        <c:crosses val="autoZero"/>
        <c:auto val="1"/>
        <c:lblAlgn val="ctr"/>
        <c:lblOffset val="100"/>
        <c:noMultiLvlLbl val="0"/>
      </c:catAx>
      <c:valAx>
        <c:axId val="-1249136768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9495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15</xdr:row>
      <xdr:rowOff>25400</xdr:rowOff>
    </xdr:from>
    <xdr:to>
      <xdr:col>7</xdr:col>
      <xdr:colOff>685800</xdr:colOff>
      <xdr:row>29</xdr:row>
      <xdr:rowOff>139700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32</xdr:row>
      <xdr:rowOff>63500</xdr:rowOff>
    </xdr:from>
    <xdr:to>
      <xdr:col>7</xdr:col>
      <xdr:colOff>647700</xdr:colOff>
      <xdr:row>46</xdr:row>
      <xdr:rowOff>114300</xdr:rowOff>
    </xdr:to>
    <xdr:graphicFrame macro="">
      <xdr:nvGraphicFramePr>
        <xdr:cNvPr id="1035" name="Chart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49</xdr:row>
      <xdr:rowOff>38100</xdr:rowOff>
    </xdr:from>
    <xdr:to>
      <xdr:col>7</xdr:col>
      <xdr:colOff>647700</xdr:colOff>
      <xdr:row>63</xdr:row>
      <xdr:rowOff>152400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30</xdr:row>
      <xdr:rowOff>101600</xdr:rowOff>
    </xdr:from>
    <xdr:to>
      <xdr:col>2</xdr:col>
      <xdr:colOff>279400</xdr:colOff>
      <xdr:row>40</xdr:row>
      <xdr:rowOff>152400</xdr:rowOff>
    </xdr:to>
    <xdr:graphicFrame macro="">
      <xdr:nvGraphicFramePr>
        <xdr:cNvPr id="2055" name="Chart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444500</xdr:colOff>
      <xdr:row>30</xdr:row>
      <xdr:rowOff>114300</xdr:rowOff>
    </xdr:from>
    <xdr:to>
      <xdr:col>5</xdr:col>
      <xdr:colOff>660400</xdr:colOff>
      <xdr:row>40</xdr:row>
      <xdr:rowOff>139700</xdr:rowOff>
    </xdr:to>
    <xdr:graphicFrame macro="">
      <xdr:nvGraphicFramePr>
        <xdr:cNvPr id="2056" name="Chart 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37</xdr:row>
      <xdr:rowOff>38100</xdr:rowOff>
    </xdr:from>
    <xdr:to>
      <xdr:col>6</xdr:col>
      <xdr:colOff>215900</xdr:colOff>
      <xdr:row>49</xdr:row>
      <xdr:rowOff>152400</xdr:rowOff>
    </xdr:to>
    <xdr:graphicFrame macro="">
      <xdr:nvGraphicFramePr>
        <xdr:cNvPr id="3082" name="Chart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88900</xdr:colOff>
      <xdr:row>51</xdr:row>
      <xdr:rowOff>12700</xdr:rowOff>
    </xdr:from>
    <xdr:to>
      <xdr:col>7</xdr:col>
      <xdr:colOff>368300</xdr:colOff>
      <xdr:row>63</xdr:row>
      <xdr:rowOff>127000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13</xdr:col>
      <xdr:colOff>508000</xdr:colOff>
      <xdr:row>63</xdr:row>
      <xdr:rowOff>127000</xdr:rowOff>
    </xdr:to>
    <xdr:graphicFrame macro="">
      <xdr:nvGraphicFramePr>
        <xdr:cNvPr id="3084" name="Chart 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127000</xdr:rowOff>
    </xdr:from>
    <xdr:to>
      <xdr:col>7</xdr:col>
      <xdr:colOff>736600</xdr:colOff>
      <xdr:row>14</xdr:row>
      <xdr:rowOff>114300</xdr:rowOff>
    </xdr:to>
    <xdr:graphicFrame macro="">
      <xdr:nvGraphicFramePr>
        <xdr:cNvPr id="48129" name="Chart 1">
          <a:extLst>
            <a:ext uri="{FF2B5EF4-FFF2-40B4-BE49-F238E27FC236}">
              <a16:creationId xmlns:a16="http://schemas.microsoft.com/office/drawing/2014/main" id="{00000000-0008-0000-0400-000001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25400</xdr:rowOff>
    </xdr:from>
    <xdr:to>
      <xdr:col>7</xdr:col>
      <xdr:colOff>711200</xdr:colOff>
      <xdr:row>28</xdr:row>
      <xdr:rowOff>101600</xdr:rowOff>
    </xdr:to>
    <xdr:graphicFrame macro="">
      <xdr:nvGraphicFramePr>
        <xdr:cNvPr id="48130" name="Chart 2">
          <a:extLst>
            <a:ext uri="{FF2B5EF4-FFF2-40B4-BE49-F238E27FC236}">
              <a16:creationId xmlns:a16="http://schemas.microsoft.com/office/drawing/2014/main" id="{00000000-0008-0000-0400-000002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101600</xdr:rowOff>
    </xdr:from>
    <xdr:to>
      <xdr:col>7</xdr:col>
      <xdr:colOff>723900</xdr:colOff>
      <xdr:row>43</xdr:row>
      <xdr:rowOff>76200</xdr:rowOff>
    </xdr:to>
    <xdr:graphicFrame macro="">
      <xdr:nvGraphicFramePr>
        <xdr:cNvPr id="48131" name="Chart 3">
          <a:extLst>
            <a:ext uri="{FF2B5EF4-FFF2-40B4-BE49-F238E27FC236}">
              <a16:creationId xmlns:a16="http://schemas.microsoft.com/office/drawing/2014/main" id="{00000000-0008-0000-0400-000003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25400</xdr:rowOff>
    </xdr:from>
    <xdr:to>
      <xdr:col>7</xdr:col>
      <xdr:colOff>685800</xdr:colOff>
      <xdr:row>57</xdr:row>
      <xdr:rowOff>63500</xdr:rowOff>
    </xdr:to>
    <xdr:graphicFrame macro="">
      <xdr:nvGraphicFramePr>
        <xdr:cNvPr id="48132" name="Chart 4">
          <a:extLst>
            <a:ext uri="{FF2B5EF4-FFF2-40B4-BE49-F238E27FC236}">
              <a16:creationId xmlns:a16="http://schemas.microsoft.com/office/drawing/2014/main" id="{00000000-0008-0000-0400-000004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25400</xdr:rowOff>
    </xdr:from>
    <xdr:to>
      <xdr:col>7</xdr:col>
      <xdr:colOff>723900</xdr:colOff>
      <xdr:row>15</xdr:row>
      <xdr:rowOff>190500</xdr:rowOff>
    </xdr:to>
    <xdr:graphicFrame macro="">
      <xdr:nvGraphicFramePr>
        <xdr:cNvPr id="49153" name="Chart 1">
          <a:extLst>
            <a:ext uri="{FF2B5EF4-FFF2-40B4-BE49-F238E27FC236}">
              <a16:creationId xmlns:a16="http://schemas.microsoft.com/office/drawing/2014/main" id="{00000000-0008-0000-0500-000001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16</xdr:row>
      <xdr:rowOff>120650</xdr:rowOff>
    </xdr:from>
    <xdr:to>
      <xdr:col>7</xdr:col>
      <xdr:colOff>730250</xdr:colOff>
      <xdr:row>31</xdr:row>
      <xdr:rowOff>12700</xdr:rowOff>
    </xdr:to>
    <xdr:graphicFrame macro="">
      <xdr:nvGraphicFramePr>
        <xdr:cNvPr id="49154" name="Chart 2">
          <a:extLst>
            <a:ext uri="{FF2B5EF4-FFF2-40B4-BE49-F238E27FC236}">
              <a16:creationId xmlns:a16="http://schemas.microsoft.com/office/drawing/2014/main" id="{00000000-0008-0000-0500-000002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31</xdr:row>
      <xdr:rowOff>38100</xdr:rowOff>
    </xdr:from>
    <xdr:to>
      <xdr:col>7</xdr:col>
      <xdr:colOff>762000</xdr:colOff>
      <xdr:row>45</xdr:row>
      <xdr:rowOff>50800</xdr:rowOff>
    </xdr:to>
    <xdr:graphicFrame macro="">
      <xdr:nvGraphicFramePr>
        <xdr:cNvPr id="49155" name="Chart 3">
          <a:extLst>
            <a:ext uri="{FF2B5EF4-FFF2-40B4-BE49-F238E27FC236}">
              <a16:creationId xmlns:a16="http://schemas.microsoft.com/office/drawing/2014/main" id="{00000000-0008-0000-0500-000003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45</xdr:row>
      <xdr:rowOff>165100</xdr:rowOff>
    </xdr:from>
    <xdr:to>
      <xdr:col>7</xdr:col>
      <xdr:colOff>711200</xdr:colOff>
      <xdr:row>61</xdr:row>
      <xdr:rowOff>25400</xdr:rowOff>
    </xdr:to>
    <xdr:graphicFrame macro="">
      <xdr:nvGraphicFramePr>
        <xdr:cNvPr id="49156" name="Chart 4">
          <a:extLst>
            <a:ext uri="{FF2B5EF4-FFF2-40B4-BE49-F238E27FC236}">
              <a16:creationId xmlns:a16="http://schemas.microsoft.com/office/drawing/2014/main" id="{00000000-0008-0000-0500-000004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17</xdr:row>
      <xdr:rowOff>25400</xdr:rowOff>
    </xdr:from>
    <xdr:to>
      <xdr:col>7</xdr:col>
      <xdr:colOff>635000</xdr:colOff>
      <xdr:row>31</xdr:row>
      <xdr:rowOff>139700</xdr:rowOff>
    </xdr:to>
    <xdr:graphicFrame macro="">
      <xdr:nvGraphicFramePr>
        <xdr:cNvPr id="4106" name="Chart 1">
          <a:extLst>
            <a:ext uri="{FF2B5EF4-FFF2-40B4-BE49-F238E27FC236}">
              <a16:creationId xmlns:a16="http://schemas.microsoft.com/office/drawing/2014/main" id="{00000000-0008-0000-0600-00000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34</xdr:row>
      <xdr:rowOff>63500</xdr:rowOff>
    </xdr:from>
    <xdr:to>
      <xdr:col>7</xdr:col>
      <xdr:colOff>571500</xdr:colOff>
      <xdr:row>48</xdr:row>
      <xdr:rowOff>114300</xdr:rowOff>
    </xdr:to>
    <xdr:graphicFrame macro="">
      <xdr:nvGraphicFramePr>
        <xdr:cNvPr id="4107" name="Chart 2">
          <a:extLst>
            <a:ext uri="{FF2B5EF4-FFF2-40B4-BE49-F238E27FC236}">
              <a16:creationId xmlns:a16="http://schemas.microsoft.com/office/drawing/2014/main" id="{00000000-0008-0000-0600-00000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51</xdr:row>
      <xdr:rowOff>38100</xdr:rowOff>
    </xdr:from>
    <xdr:to>
      <xdr:col>7</xdr:col>
      <xdr:colOff>571500</xdr:colOff>
      <xdr:row>65</xdr:row>
      <xdr:rowOff>152400</xdr:rowOff>
    </xdr:to>
    <xdr:graphicFrame macro="">
      <xdr:nvGraphicFramePr>
        <xdr:cNvPr id="4108" name="Chart 3">
          <a:extLst>
            <a:ext uri="{FF2B5EF4-FFF2-40B4-BE49-F238E27FC236}">
              <a16:creationId xmlns:a16="http://schemas.microsoft.com/office/drawing/2014/main" id="{00000000-0008-0000-06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26</xdr:row>
      <xdr:rowOff>88900</xdr:rowOff>
    </xdr:from>
    <xdr:to>
      <xdr:col>7</xdr:col>
      <xdr:colOff>673100</xdr:colOff>
      <xdr:row>42</xdr:row>
      <xdr:rowOff>12700</xdr:rowOff>
    </xdr:to>
    <xdr:graphicFrame macro="">
      <xdr:nvGraphicFramePr>
        <xdr:cNvPr id="5124" name="Chart 1">
          <a:extLst>
            <a:ext uri="{FF2B5EF4-FFF2-40B4-BE49-F238E27FC236}">
              <a16:creationId xmlns:a16="http://schemas.microsoft.com/office/drawing/2014/main" id="{00000000-0008-0000-07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</xdr:row>
      <xdr:rowOff>76200</xdr:rowOff>
    </xdr:from>
    <xdr:to>
      <xdr:col>7</xdr:col>
      <xdr:colOff>393700</xdr:colOff>
      <xdr:row>17</xdr:row>
      <xdr:rowOff>127000</xdr:rowOff>
    </xdr:to>
    <xdr:graphicFrame macro="">
      <xdr:nvGraphicFramePr>
        <xdr:cNvPr id="6148" name="Chart 1">
          <a:extLst>
            <a:ext uri="{FF2B5EF4-FFF2-40B4-BE49-F238E27FC236}">
              <a16:creationId xmlns:a16="http://schemas.microsoft.com/office/drawing/2014/main" id="{00000000-0008-0000-09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0.49976</cdr:x>
      <cdr:y>0.49374</cdr:y>
    </cdr:from>
    <cdr:to>
      <cdr:x>0.51249</cdr:x>
      <cdr:y>0.56812</cdr:y>
    </cdr:to>
    <cdr:sp macro="" textlink="'Fig11'!$D$2">
      <cdr:nvSpPr>
        <cdr:cNvPr id="71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4328" y="1348162"/>
          <a:ext cx="63563" cy="203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45144D6-836E-3C40-9F4F-7CAF1688C0A0}" type="TxLink">
            <a:rPr lang="en-US" sz="1000" b="1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pPr algn="ctr" rtl="0">
              <a:defRPr sz="1000"/>
            </a:pPr>
            <a:t>Probability densities, with mean = 4 and stdev = 3</a:t>
          </a:fld>
          <a:endParaRPr lang="en-US" sz="1000" b="1" i="0" u="none" strike="noStrike" baseline="0">
            <a:solidFill>
              <a:srgbClr val="000000"/>
            </a:solidFill>
            <a:latin typeface="Courier New"/>
            <a:ea typeface="Courier New"/>
            <a:cs typeface="Courier New"/>
          </a:endParaRPr>
        </a:p>
      </cdr:txBody>
    </cdr:sp>
  </cdr:relSizeAnchor>
  <cdr:relSizeAnchor xmlns:cdr="http://schemas.openxmlformats.org/drawingml/2006/chartDrawing">
    <cdr:from>
      <cdr:x>0.4219</cdr:x>
      <cdr:y>0.02186</cdr:y>
    </cdr:from>
    <cdr:to>
      <cdr:x>0.97534</cdr:x>
      <cdr:y>0.08972</cdr:y>
    </cdr:to>
    <cdr:sp macro="" textlink="'Fig11'!$D$2">
      <cdr:nvSpPr>
        <cdr:cNvPr id="717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0390" y="59421"/>
          <a:ext cx="2755241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CBBBA30D-2283-6A4C-BF16-361151288898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pPr algn="ctr" rtl="0">
              <a:defRPr sz="1000"/>
            </a:pPr>
            <a:t>Probability densities, with mean = 4 and stdev = 3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oger%20Myerson/Documents/RBM/sim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imtools"/>
    </sheetNames>
    <definedNames>
      <definedName name="ce"/>
      <definedName name="discrINV"/>
      <definedName name="GAMINV"/>
      <definedName name="genlinv"/>
      <definedName name="LNORMINV"/>
      <definedName name="risktol"/>
      <definedName name="STDEVPR"/>
      <definedName name="UINV"/>
      <definedName name="UTIL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zoomScaleNormal="100" workbookViewId="0">
      <selection activeCell="D3" sqref="D3"/>
    </sheetView>
  </sheetViews>
  <sheetFormatPr baseColWidth="10" defaultColWidth="9" defaultRowHeight="14"/>
  <cols>
    <col min="1" max="1" width="9.83203125" customWidth="1"/>
    <col min="2" max="4" width="8.1640625" customWidth="1"/>
    <col min="5" max="5" width="8.6640625" customWidth="1"/>
    <col min="6" max="7" width="8.1640625" customWidth="1"/>
    <col min="8" max="8" width="10.6640625" customWidth="1"/>
    <col min="9" max="9" width="8.1640625" customWidth="1"/>
  </cols>
  <sheetData>
    <row r="1" spans="1:10">
      <c r="A1" s="9" t="s">
        <v>0</v>
      </c>
      <c r="B1" s="9" t="s">
        <v>1</v>
      </c>
      <c r="D1" s="9" t="s">
        <v>2</v>
      </c>
      <c r="F1">
        <v>19.899999999999999</v>
      </c>
      <c r="G1">
        <v>20.100000000000001</v>
      </c>
      <c r="H1" s="7"/>
    </row>
    <row r="2" spans="1:10">
      <c r="A2" s="10">
        <v>26</v>
      </c>
      <c r="B2" s="11">
        <v>4.5</v>
      </c>
      <c r="D2">
        <f ca="1">_xlfn.NORM.INV(RAND(),A2,B2)</f>
        <v>28.02255297950321</v>
      </c>
      <c r="F2" s="1" t="s">
        <v>3</v>
      </c>
    </row>
    <row r="3" spans="1:10">
      <c r="F3">
        <f>_xlfn.NORM.S.DIST((G1-A2)/B2,1)-_xlfn.NORM.S.DIST((F1-A2)/B2,1)</f>
        <v>7.2898032097211407E-3</v>
      </c>
      <c r="G3" s="15" t="str">
        <f>IF(G1&lt;F1,"ERROR: G1&lt;F1","")</f>
        <v/>
      </c>
      <c r="J3">
        <f>F3/(G1-F1)</f>
        <v>3.6449016048605183E-2</v>
      </c>
    </row>
    <row r="4" spans="1:10">
      <c r="A4" s="1" t="s">
        <v>4</v>
      </c>
      <c r="E4" s="36" t="s">
        <v>5</v>
      </c>
    </row>
    <row r="5" spans="1:10">
      <c r="A5" t="s">
        <v>6</v>
      </c>
      <c r="B5" s="9" t="s">
        <v>7</v>
      </c>
      <c r="C5" t="s">
        <v>8</v>
      </c>
      <c r="E5" s="36" t="s">
        <v>353</v>
      </c>
      <c r="F5" s="1"/>
    </row>
    <row r="6" spans="1:10">
      <c r="A6">
        <v>1E-3</v>
      </c>
      <c r="B6">
        <f>_xlfn.NORM.INV(A6,$A$2,$B$2)</f>
        <v>12.093954622244841</v>
      </c>
      <c r="E6" s="36"/>
      <c r="I6" s="45" t="s">
        <v>352</v>
      </c>
      <c r="J6">
        <f>NORMDIST(B6,$A$2,$B$2,FALSE)</f>
        <v>7.4824223934755456E-4</v>
      </c>
    </row>
    <row r="7" spans="1:10">
      <c r="A7">
        <v>0.01</v>
      </c>
      <c r="B7">
        <f t="shared" ref="B7:B70" si="0">_xlfn.NORM.INV(A7,$A$2,$B$2)</f>
        <v>15.531434566816216</v>
      </c>
      <c r="C7">
        <f t="shared" ref="C7:C38" si="1">(A8-A6)/(B8-B6)</f>
        <v>4.073603340301277E-3</v>
      </c>
      <c r="E7" s="36" t="s">
        <v>354</v>
      </c>
      <c r="F7" s="1"/>
    </row>
    <row r="8" spans="1:10">
      <c r="A8">
        <v>0.02</v>
      </c>
      <c r="B8">
        <f t="shared" si="0"/>
        <v>16.758129902156799</v>
      </c>
      <c r="C8">
        <f t="shared" si="1"/>
        <v>9.975091217162297E-3</v>
      </c>
      <c r="E8" s="36" t="s">
        <v>9</v>
      </c>
      <c r="F8" s="1"/>
    </row>
    <row r="9" spans="1:10">
      <c r="A9">
        <v>0.03</v>
      </c>
      <c r="B9">
        <f t="shared" si="0"/>
        <v>17.536428763319371</v>
      </c>
      <c r="C9">
        <f t="shared" si="1"/>
        <v>1.4665092076421807E-2</v>
      </c>
      <c r="E9" s="36" t="s">
        <v>10</v>
      </c>
      <c r="F9" s="1"/>
    </row>
    <row r="10" spans="1:10">
      <c r="A10">
        <v>0.04</v>
      </c>
      <c r="B10">
        <f t="shared" si="0"/>
        <v>18.121912679365238</v>
      </c>
      <c r="C10">
        <f t="shared" si="1"/>
        <v>1.8837182328505758E-2</v>
      </c>
      <c r="E10" s="36" t="s">
        <v>11</v>
      </c>
      <c r="F10" s="1"/>
    </row>
    <row r="11" spans="1:10">
      <c r="A11">
        <v>0.05</v>
      </c>
      <c r="B11">
        <f t="shared" si="0"/>
        <v>18.598158678718374</v>
      </c>
      <c r="C11">
        <f t="shared" si="1"/>
        <v>2.2685867282786088E-2</v>
      </c>
      <c r="D11" s="14"/>
      <c r="E11" s="36" t="s">
        <v>12</v>
      </c>
    </row>
    <row r="12" spans="1:10">
      <c r="A12">
        <v>0.06</v>
      </c>
      <c r="B12">
        <f t="shared" si="0"/>
        <v>19.003518824314163</v>
      </c>
      <c r="C12">
        <f t="shared" si="1"/>
        <v>2.6288750301480594E-2</v>
      </c>
      <c r="D12" s="14"/>
      <c r="J12" s="45" t="s">
        <v>13</v>
      </c>
    </row>
    <row r="13" spans="1:10">
      <c r="A13">
        <v>7.0000000000000007E-2</v>
      </c>
      <c r="B13">
        <f t="shared" si="0"/>
        <v>19.358940373193732</v>
      </c>
      <c r="C13">
        <f t="shared" si="1"/>
        <v>2.968860420371677E-2</v>
      </c>
      <c r="D13" s="14"/>
      <c r="E13" s="36" t="s">
        <v>14</v>
      </c>
    </row>
    <row r="14" spans="1:10">
      <c r="A14">
        <v>0.08</v>
      </c>
      <c r="B14">
        <f t="shared" si="0"/>
        <v>19.677177978606643</v>
      </c>
      <c r="C14">
        <f t="shared" si="1"/>
        <v>3.2913035233787177E-2</v>
      </c>
    </row>
    <row r="15" spans="1:10">
      <c r="A15">
        <v>0.09</v>
      </c>
      <c r="B15">
        <f t="shared" si="0"/>
        <v>19.966602348394026</v>
      </c>
      <c r="C15">
        <f t="shared" si="1"/>
        <v>3.5981578957308684E-2</v>
      </c>
      <c r="D15" s="16" t="s">
        <v>15</v>
      </c>
    </row>
    <row r="16" spans="1:10">
      <c r="A16">
        <v>0.1</v>
      </c>
      <c r="B16">
        <f t="shared" si="0"/>
        <v>20.233017955049299</v>
      </c>
      <c r="C16">
        <f t="shared" si="1"/>
        <v>3.8908907737122737E-2</v>
      </c>
    </row>
    <row r="17" spans="1:4">
      <c r="A17">
        <v>0.11</v>
      </c>
      <c r="B17">
        <f t="shared" si="0"/>
        <v>20.480623459835254</v>
      </c>
      <c r="C17">
        <f t="shared" si="1"/>
        <v>4.1706506750476088E-2</v>
      </c>
    </row>
    <row r="18" spans="1:4">
      <c r="A18">
        <v>0.12</v>
      </c>
      <c r="B18">
        <f t="shared" si="0"/>
        <v>20.712559435702595</v>
      </c>
      <c r="C18">
        <f t="shared" si="1"/>
        <v>4.4383642849241491E-2</v>
      </c>
    </row>
    <row r="19" spans="1:4">
      <c r="A19">
        <v>0.13</v>
      </c>
      <c r="B19">
        <f t="shared" si="0"/>
        <v>20.931239919325392</v>
      </c>
      <c r="C19">
        <f t="shared" si="1"/>
        <v>4.6947967709136215E-2</v>
      </c>
    </row>
    <row r="20" spans="1:4">
      <c r="A20">
        <v>0.14000000000000001</v>
      </c>
      <c r="B20">
        <f t="shared" si="0"/>
        <v>21.138562966332696</v>
      </c>
      <c r="C20">
        <f t="shared" si="1"/>
        <v>4.9405915121072772E-2</v>
      </c>
    </row>
    <row r="21" spans="1:4">
      <c r="A21">
        <v>0.15</v>
      </c>
      <c r="B21">
        <f t="shared" si="0"/>
        <v>21.336049747277947</v>
      </c>
      <c r="C21">
        <f t="shared" si="1"/>
        <v>5.1762974545343655E-2</v>
      </c>
    </row>
    <row r="22" spans="1:4">
      <c r="A22">
        <v>0.16</v>
      </c>
      <c r="B22">
        <f t="shared" si="0"/>
        <v>21.524939525556128</v>
      </c>
      <c r="C22">
        <f t="shared" si="1"/>
        <v>5.4023886303514734E-2</v>
      </c>
    </row>
    <row r="23" spans="1:4">
      <c r="A23">
        <v>0.17</v>
      </c>
      <c r="B23">
        <f t="shared" si="0"/>
        <v>21.706256360842119</v>
      </c>
      <c r="C23">
        <f t="shared" si="1"/>
        <v>5.6192784991672066E-2</v>
      </c>
    </row>
    <row r="24" spans="1:4">
      <c r="A24">
        <v>0.18</v>
      </c>
      <c r="B24">
        <f t="shared" si="0"/>
        <v>21.880857104707331</v>
      </c>
      <c r="C24">
        <f t="shared" si="1"/>
        <v>5.8273307456362389E-2</v>
      </c>
    </row>
    <row r="25" spans="1:4">
      <c r="A25">
        <v>0.19</v>
      </c>
      <c r="B25">
        <f t="shared" si="0"/>
        <v>22.049466672269471</v>
      </c>
      <c r="C25">
        <f t="shared" si="1"/>
        <v>6.0268675789278782E-2</v>
      </c>
    </row>
    <row r="26" spans="1:4">
      <c r="A26">
        <v>0.2</v>
      </c>
      <c r="B26">
        <f t="shared" si="0"/>
        <v>22.212704448921883</v>
      </c>
      <c r="C26">
        <f t="shared" si="1"/>
        <v>6.2181762261889796E-2</v>
      </c>
    </row>
    <row r="27" spans="1:4">
      <c r="A27">
        <v>0.21</v>
      </c>
      <c r="B27">
        <f t="shared" si="0"/>
        <v>22.371104388417919</v>
      </c>
      <c r="C27">
        <f t="shared" si="1"/>
        <v>6.4015140916636334E-2</v>
      </c>
    </row>
    <row r="28" spans="1:4">
      <c r="A28">
        <v>0.22</v>
      </c>
      <c r="B28">
        <f t="shared" si="0"/>
        <v>22.525130536150918</v>
      </c>
      <c r="C28">
        <f t="shared" si="1"/>
        <v>6.5771129110562349E-2</v>
      </c>
    </row>
    <row r="29" spans="1:4">
      <c r="A29">
        <v>0.23</v>
      </c>
      <c r="B29">
        <f t="shared" si="0"/>
        <v>22.675189178666535</v>
      </c>
      <c r="C29">
        <f t="shared" si="1"/>
        <v>6.7451821365839951E-2</v>
      </c>
    </row>
    <row r="30" spans="1:4">
      <c r="A30">
        <v>0.24</v>
      </c>
      <c r="B30">
        <f t="shared" si="0"/>
        <v>22.821638467219607</v>
      </c>
      <c r="C30">
        <f t="shared" si="1"/>
        <v>6.9059117241983159E-2</v>
      </c>
    </row>
    <row r="31" spans="1:4">
      <c r="A31">
        <v>0.25</v>
      </c>
      <c r="B31">
        <f t="shared" si="0"/>
        <v>22.964796124117633</v>
      </c>
      <c r="C31">
        <f t="shared" si="1"/>
        <v>7.0594744500241377E-2</v>
      </c>
    </row>
    <row r="32" spans="1:4">
      <c r="A32">
        <v>0.26</v>
      </c>
      <c r="B32">
        <f t="shared" si="0"/>
        <v>23.104945675731873</v>
      </c>
      <c r="C32">
        <f t="shared" si="1"/>
        <v>7.2060278516141593E-2</v>
      </c>
      <c r="D32" s="16" t="s">
        <v>16</v>
      </c>
    </row>
    <row r="33" spans="1:3">
      <c r="A33">
        <v>0.27</v>
      </c>
      <c r="B33">
        <f t="shared" si="0"/>
        <v>23.242341540425176</v>
      </c>
      <c r="C33">
        <f t="shared" si="1"/>
        <v>7.3457158669424483E-2</v>
      </c>
    </row>
    <row r="34" spans="1:3">
      <c r="A34">
        <v>0.28000000000000003</v>
      </c>
      <c r="B34">
        <f t="shared" si="0"/>
        <v>23.377213217279525</v>
      </c>
      <c r="C34">
        <f t="shared" si="1"/>
        <v>7.478670227459891E-2</v>
      </c>
    </row>
    <row r="35" spans="1:3">
      <c r="A35">
        <v>0.28999999999999998</v>
      </c>
      <c r="B35">
        <f t="shared" si="0"/>
        <v>23.509768761999471</v>
      </c>
      <c r="C35">
        <f t="shared" si="1"/>
        <v>7.605011649211324E-2</v>
      </c>
    </row>
    <row r="36" spans="1:3">
      <c r="A36">
        <v>0.3</v>
      </c>
      <c r="B36">
        <f t="shared" si="0"/>
        <v>23.640197692813814</v>
      </c>
      <c r="C36">
        <f t="shared" si="1"/>
        <v>7.7248508567361748E-2</v>
      </c>
    </row>
    <row r="37" spans="1:3">
      <c r="A37">
        <v>0.31</v>
      </c>
      <c r="B37">
        <f t="shared" si="0"/>
        <v>23.76867343693646</v>
      </c>
      <c r="C37">
        <f t="shared" si="1"/>
        <v>7.8382894674127582E-2</v>
      </c>
    </row>
    <row r="38" spans="1:3">
      <c r="A38">
        <v>0.32</v>
      </c>
      <c r="B38">
        <f t="shared" si="0"/>
        <v>23.895355403984713</v>
      </c>
      <c r="C38">
        <f t="shared" si="1"/>
        <v>7.9454207584663095E-2</v>
      </c>
    </row>
    <row r="39" spans="1:3">
      <c r="A39">
        <v>0.33</v>
      </c>
      <c r="B39">
        <f t="shared" si="0"/>
        <v>24.020390754470448</v>
      </c>
      <c r="C39">
        <f t="shared" ref="C39:C70" si="2">(A40-A38)/(B40-B38)</f>
        <v>8.0463303346327508E-2</v>
      </c>
    </row>
    <row r="40" spans="1:3">
      <c r="A40">
        <v>0.34</v>
      </c>
      <c r="B40">
        <f t="shared" si="0"/>
        <v>24.143915917513677</v>
      </c>
      <c r="C40">
        <f t="shared" si="2"/>
        <v>8.1410967111487403E-2</v>
      </c>
    </row>
    <row r="41" spans="1:3">
      <c r="A41">
        <v>0.35</v>
      </c>
      <c r="B41">
        <f t="shared" si="0"/>
        <v>24.266057901165944</v>
      </c>
      <c r="C41">
        <f t="shared" si="2"/>
        <v>8.2297918241054285E-2</v>
      </c>
    </row>
    <row r="42" spans="1:3">
      <c r="A42">
        <v>0.36</v>
      </c>
      <c r="B42">
        <f t="shared" si="0"/>
        <v>24.386935430369629</v>
      </c>
      <c r="C42">
        <f t="shared" si="2"/>
        <v>8.3124814781041695E-2</v>
      </c>
    </row>
    <row r="43" spans="1:3">
      <c r="A43">
        <v>0.37</v>
      </c>
      <c r="B43">
        <f t="shared" si="0"/>
        <v>24.506659941034325</v>
      </c>
      <c r="C43">
        <f t="shared" si="2"/>
        <v>8.3892257394552902E-2</v>
      </c>
    </row>
    <row r="44" spans="1:3">
      <c r="A44">
        <v>0.38</v>
      </c>
      <c r="B44">
        <f t="shared" si="0"/>
        <v>24.625336453552713</v>
      </c>
      <c r="C44">
        <f t="shared" si="2"/>
        <v>8.4600792817927581E-2</v>
      </c>
    </row>
    <row r="45" spans="1:3">
      <c r="A45">
        <v>0.39</v>
      </c>
      <c r="B45">
        <f t="shared" si="0"/>
        <v>24.743064344986458</v>
      </c>
      <c r="C45">
        <f t="shared" si="2"/>
        <v>8.5250916898503906E-2</v>
      </c>
    </row>
    <row r="46" spans="1:3">
      <c r="A46">
        <v>0.4</v>
      </c>
      <c r="B46">
        <f t="shared" si="0"/>
        <v>24.859938035888902</v>
      </c>
      <c r="C46">
        <f t="shared" si="2"/>
        <v>8.5843077262204082E-2</v>
      </c>
    </row>
    <row r="47" spans="1:3">
      <c r="A47">
        <v>0.41</v>
      </c>
      <c r="B47">
        <f t="shared" si="0"/>
        <v>24.976047605114829</v>
      </c>
      <c r="C47">
        <f t="shared" si="2"/>
        <v>8.6377675651517466E-2</v>
      </c>
    </row>
    <row r="48" spans="1:3">
      <c r="A48">
        <v>0.42</v>
      </c>
      <c r="B48">
        <f t="shared" si="0"/>
        <v>25.091479343861671</v>
      </c>
      <c r="C48">
        <f t="shared" si="2"/>
        <v>8.6855069967996384E-2</v>
      </c>
    </row>
    <row r="49" spans="1:4">
      <c r="A49">
        <v>0.43</v>
      </c>
      <c r="B49">
        <f t="shared" si="0"/>
        <v>25.206316258486122</v>
      </c>
      <c r="C49">
        <f t="shared" si="2"/>
        <v>8.7275576048008077E-2</v>
      </c>
      <c r="D49" s="16" t="s">
        <v>17</v>
      </c>
    </row>
    <row r="50" spans="1:4">
      <c r="A50">
        <v>0.44</v>
      </c>
      <c r="B50">
        <f t="shared" si="0"/>
        <v>25.320638530264503</v>
      </c>
      <c r="C50">
        <f t="shared" si="2"/>
        <v>8.7639469195901459E-2</v>
      </c>
    </row>
    <row r="51" spans="1:4">
      <c r="A51">
        <v>0.45</v>
      </c>
      <c r="B51">
        <f t="shared" si="0"/>
        <v>25.434523939152168</v>
      </c>
      <c r="C51">
        <f t="shared" si="2"/>
        <v>8.7946985494781707E-2</v>
      </c>
    </row>
    <row r="52" spans="1:4">
      <c r="A52">
        <v>0.46</v>
      </c>
      <c r="B52">
        <f t="shared" si="0"/>
        <v>25.548048257698387</v>
      </c>
      <c r="C52">
        <f t="shared" si="2"/>
        <v>8.8198322911728924E-2</v>
      </c>
    </row>
    <row r="53" spans="1:4">
      <c r="A53">
        <v>0.47</v>
      </c>
      <c r="B53">
        <f t="shared" si="0"/>
        <v>25.661285620550764</v>
      </c>
      <c r="C53">
        <f t="shared" si="2"/>
        <v>8.8393642211302095E-2</v>
      </c>
    </row>
    <row r="54" spans="1:4">
      <c r="A54">
        <v>0.48</v>
      </c>
      <c r="B54">
        <f t="shared" si="0"/>
        <v>25.7743088744087</v>
      </c>
      <c r="C54">
        <f t="shared" si="2"/>
        <v>8.8533067688527242E-2</v>
      </c>
    </row>
    <row r="55" spans="1:4">
      <c r="A55">
        <v>0.49</v>
      </c>
      <c r="B55">
        <f t="shared" si="0"/>
        <v>25.887189912835801</v>
      </c>
      <c r="C55">
        <f t="shared" si="2"/>
        <v>8.8616687730192933E-2</v>
      </c>
    </row>
    <row r="56" spans="1:4">
      <c r="A56">
        <v>0.5</v>
      </c>
      <c r="B56">
        <f t="shared" si="0"/>
        <v>26</v>
      </c>
      <c r="C56">
        <f t="shared" si="2"/>
        <v>8.86445552111369E-2</v>
      </c>
    </row>
    <row r="57" spans="1:4">
      <c r="A57">
        <v>0.51</v>
      </c>
      <c r="B57">
        <f t="shared" si="0"/>
        <v>26.112810087164199</v>
      </c>
      <c r="C57">
        <f t="shared" si="2"/>
        <v>8.8616687730192933E-2</v>
      </c>
    </row>
    <row r="58" spans="1:4">
      <c r="A58">
        <v>0.52</v>
      </c>
      <c r="B58">
        <f t="shared" si="0"/>
        <v>26.2256911255913</v>
      </c>
      <c r="C58">
        <f t="shared" si="2"/>
        <v>8.8533067688527242E-2</v>
      </c>
    </row>
    <row r="59" spans="1:4">
      <c r="A59">
        <v>0.53</v>
      </c>
      <c r="B59">
        <f t="shared" si="0"/>
        <v>26.338714379449236</v>
      </c>
      <c r="C59">
        <f t="shared" si="2"/>
        <v>8.8393642211302345E-2</v>
      </c>
    </row>
    <row r="60" spans="1:4">
      <c r="A60">
        <v>0.54</v>
      </c>
      <c r="B60">
        <f t="shared" si="0"/>
        <v>26.451951742301613</v>
      </c>
      <c r="C60">
        <f t="shared" si="2"/>
        <v>8.8198322911727786E-2</v>
      </c>
    </row>
    <row r="61" spans="1:4">
      <c r="A61">
        <v>0.55000000000000004</v>
      </c>
      <c r="B61">
        <f t="shared" si="0"/>
        <v>26.565476060847836</v>
      </c>
      <c r="C61">
        <f t="shared" si="2"/>
        <v>8.7946985494781707E-2</v>
      </c>
    </row>
    <row r="62" spans="1:4">
      <c r="A62">
        <v>0.56000000000000005</v>
      </c>
      <c r="B62">
        <f t="shared" si="0"/>
        <v>26.679361469735497</v>
      </c>
      <c r="C62">
        <f t="shared" si="2"/>
        <v>8.7639469195903694E-2</v>
      </c>
    </row>
    <row r="63" spans="1:4">
      <c r="A63">
        <v>0.56999999999999995</v>
      </c>
      <c r="B63">
        <f t="shared" si="0"/>
        <v>26.793683741513874</v>
      </c>
      <c r="C63">
        <f t="shared" si="2"/>
        <v>8.7275576048007592E-2</v>
      </c>
    </row>
    <row r="64" spans="1:4">
      <c r="A64">
        <v>0.57999999999999996</v>
      </c>
      <c r="B64">
        <f t="shared" si="0"/>
        <v>26.908520656138329</v>
      </c>
      <c r="C64">
        <f t="shared" si="2"/>
        <v>8.6855069967995052E-2</v>
      </c>
    </row>
    <row r="65" spans="1:3">
      <c r="A65">
        <v>0.59</v>
      </c>
      <c r="B65">
        <f t="shared" si="0"/>
        <v>27.023952394885171</v>
      </c>
      <c r="C65">
        <f t="shared" si="2"/>
        <v>8.6377675651517716E-2</v>
      </c>
    </row>
    <row r="66" spans="1:3">
      <c r="A66">
        <v>0.6</v>
      </c>
      <c r="B66">
        <f t="shared" si="0"/>
        <v>27.140061964111098</v>
      </c>
      <c r="C66">
        <f t="shared" si="2"/>
        <v>8.5843077262204318E-2</v>
      </c>
    </row>
    <row r="67" spans="1:3">
      <c r="A67">
        <v>0.61</v>
      </c>
      <c r="B67">
        <f t="shared" si="0"/>
        <v>27.256935655013542</v>
      </c>
      <c r="C67">
        <f t="shared" si="2"/>
        <v>8.5250916898503906E-2</v>
      </c>
    </row>
    <row r="68" spans="1:3">
      <c r="A68">
        <v>0.62</v>
      </c>
      <c r="B68">
        <f t="shared" si="0"/>
        <v>27.374663546447287</v>
      </c>
      <c r="C68">
        <f t="shared" si="2"/>
        <v>8.4600792817927581E-2</v>
      </c>
    </row>
    <row r="69" spans="1:3">
      <c r="A69">
        <v>0.63</v>
      </c>
      <c r="B69">
        <f t="shared" si="0"/>
        <v>27.493340058965675</v>
      </c>
      <c r="C69">
        <f t="shared" si="2"/>
        <v>8.3892257394552902E-2</v>
      </c>
    </row>
    <row r="70" spans="1:3">
      <c r="A70">
        <v>0.64</v>
      </c>
      <c r="B70">
        <f t="shared" si="0"/>
        <v>27.613064569630371</v>
      </c>
      <c r="C70">
        <f t="shared" si="2"/>
        <v>8.3124814781041695E-2</v>
      </c>
    </row>
    <row r="71" spans="1:3">
      <c r="A71">
        <v>0.65</v>
      </c>
      <c r="B71">
        <f t="shared" ref="B71:B106" si="3">_xlfn.NORM.INV(A71,$A$2,$B$2)</f>
        <v>27.733942098834056</v>
      </c>
      <c r="C71">
        <f t="shared" ref="C71:C105" si="4">(A72-A70)/(B72-B70)</f>
        <v>8.2297918241054507E-2</v>
      </c>
    </row>
    <row r="72" spans="1:3">
      <c r="A72">
        <v>0.66</v>
      </c>
      <c r="B72">
        <f t="shared" si="3"/>
        <v>27.856084082486323</v>
      </c>
      <c r="C72">
        <f t="shared" si="4"/>
        <v>8.1410967111487625E-2</v>
      </c>
    </row>
    <row r="73" spans="1:3">
      <c r="A73">
        <v>0.67</v>
      </c>
      <c r="B73">
        <f t="shared" si="3"/>
        <v>27.979609245529552</v>
      </c>
      <c r="C73">
        <f t="shared" si="4"/>
        <v>8.0463303346327508E-2</v>
      </c>
    </row>
    <row r="74" spans="1:3">
      <c r="A74">
        <v>0.68</v>
      </c>
      <c r="B74">
        <f t="shared" si="3"/>
        <v>28.104644596015287</v>
      </c>
      <c r="C74">
        <f t="shared" si="4"/>
        <v>7.9454207584662651E-2</v>
      </c>
    </row>
    <row r="75" spans="1:3">
      <c r="A75">
        <v>0.69</v>
      </c>
      <c r="B75">
        <f t="shared" si="3"/>
        <v>28.23132656306354</v>
      </c>
      <c r="C75">
        <f t="shared" si="4"/>
        <v>7.8382894674128234E-2</v>
      </c>
    </row>
    <row r="76" spans="1:3">
      <c r="A76">
        <v>0.7</v>
      </c>
      <c r="B76">
        <f t="shared" si="3"/>
        <v>28.359802307186182</v>
      </c>
      <c r="C76">
        <f t="shared" si="4"/>
        <v>7.7248508567362803E-2</v>
      </c>
    </row>
    <row r="77" spans="1:3">
      <c r="A77">
        <v>0.71</v>
      </c>
      <c r="B77">
        <f t="shared" si="3"/>
        <v>28.490231238000526</v>
      </c>
      <c r="C77">
        <f t="shared" si="4"/>
        <v>7.6050116492112421E-2</v>
      </c>
    </row>
    <row r="78" spans="1:3">
      <c r="A78">
        <v>0.72</v>
      </c>
      <c r="B78">
        <f t="shared" si="3"/>
        <v>28.622786782720475</v>
      </c>
      <c r="C78">
        <f t="shared" si="4"/>
        <v>7.4786702274598132E-2</v>
      </c>
    </row>
    <row r="79" spans="1:3">
      <c r="A79">
        <v>0.73</v>
      </c>
      <c r="B79">
        <f t="shared" si="3"/>
        <v>28.757658459574824</v>
      </c>
      <c r="C79">
        <f t="shared" si="4"/>
        <v>7.3457158669424483E-2</v>
      </c>
    </row>
    <row r="80" spans="1:3">
      <c r="A80">
        <v>0.74</v>
      </c>
      <c r="B80">
        <f t="shared" si="3"/>
        <v>28.895054324268127</v>
      </c>
      <c r="C80">
        <f t="shared" si="4"/>
        <v>7.2060278516141593E-2</v>
      </c>
    </row>
    <row r="81" spans="1:3">
      <c r="A81">
        <v>0.75</v>
      </c>
      <c r="B81">
        <f t="shared" si="3"/>
        <v>29.035203875882367</v>
      </c>
      <c r="C81">
        <f t="shared" si="4"/>
        <v>7.0594744500241377E-2</v>
      </c>
    </row>
    <row r="82" spans="1:3">
      <c r="A82">
        <v>0.76</v>
      </c>
      <c r="B82">
        <f t="shared" si="3"/>
        <v>29.178361532780393</v>
      </c>
      <c r="C82">
        <f t="shared" si="4"/>
        <v>6.9059117241983256E-2</v>
      </c>
    </row>
    <row r="83" spans="1:3">
      <c r="A83">
        <v>0.77</v>
      </c>
      <c r="B83">
        <f t="shared" si="3"/>
        <v>29.324810821333465</v>
      </c>
      <c r="C83">
        <f t="shared" si="4"/>
        <v>6.7451821365840048E-2</v>
      </c>
    </row>
    <row r="84" spans="1:3">
      <c r="A84">
        <v>0.78</v>
      </c>
      <c r="B84">
        <f t="shared" si="3"/>
        <v>29.474869463849082</v>
      </c>
      <c r="C84">
        <f t="shared" si="4"/>
        <v>6.5771129110562349E-2</v>
      </c>
    </row>
    <row r="85" spans="1:3">
      <c r="A85">
        <v>0.79</v>
      </c>
      <c r="B85">
        <f t="shared" si="3"/>
        <v>29.628895611582081</v>
      </c>
      <c r="C85">
        <f t="shared" si="4"/>
        <v>6.4015140916636432E-2</v>
      </c>
    </row>
    <row r="86" spans="1:3">
      <c r="A86">
        <v>0.8</v>
      </c>
      <c r="B86">
        <f t="shared" si="3"/>
        <v>29.787295551078117</v>
      </c>
      <c r="C86">
        <f t="shared" si="4"/>
        <v>6.2181762261889886E-2</v>
      </c>
    </row>
    <row r="87" spans="1:3">
      <c r="A87">
        <v>0.81</v>
      </c>
      <c r="B87">
        <f t="shared" si="3"/>
        <v>29.950533327730529</v>
      </c>
      <c r="C87">
        <f t="shared" si="4"/>
        <v>6.026867578928103E-2</v>
      </c>
    </row>
    <row r="88" spans="1:3">
      <c r="A88">
        <v>0.82</v>
      </c>
      <c r="B88">
        <f t="shared" si="3"/>
        <v>30.119142895292654</v>
      </c>
      <c r="C88">
        <f t="shared" si="4"/>
        <v>5.8273307456362146E-2</v>
      </c>
    </row>
    <row r="89" spans="1:3">
      <c r="A89">
        <v>0.83</v>
      </c>
      <c r="B89">
        <f t="shared" si="3"/>
        <v>30.293743639157881</v>
      </c>
      <c r="C89">
        <f t="shared" si="4"/>
        <v>5.6192784991669902E-2</v>
      </c>
    </row>
    <row r="90" spans="1:3">
      <c r="A90">
        <v>0.84</v>
      </c>
      <c r="B90">
        <f t="shared" si="3"/>
        <v>30.475060474443872</v>
      </c>
      <c r="C90">
        <f t="shared" si="4"/>
        <v>5.4023886303514734E-2</v>
      </c>
    </row>
    <row r="91" spans="1:3">
      <c r="A91">
        <v>0.85</v>
      </c>
      <c r="B91">
        <f t="shared" si="3"/>
        <v>30.663950252722053</v>
      </c>
      <c r="C91">
        <f t="shared" si="4"/>
        <v>5.1762974545343725E-2</v>
      </c>
    </row>
    <row r="92" spans="1:3">
      <c r="A92">
        <v>0.86</v>
      </c>
      <c r="B92">
        <f t="shared" si="3"/>
        <v>30.861437033667304</v>
      </c>
      <c r="C92">
        <f t="shared" si="4"/>
        <v>4.9405915121072841E-2</v>
      </c>
    </row>
    <row r="93" spans="1:3">
      <c r="A93">
        <v>0.87</v>
      </c>
      <c r="B93">
        <f t="shared" si="3"/>
        <v>31.068760080674608</v>
      </c>
      <c r="C93">
        <f t="shared" si="4"/>
        <v>4.6947967709136215E-2</v>
      </c>
    </row>
    <row r="94" spans="1:3">
      <c r="A94">
        <v>0.88</v>
      </c>
      <c r="B94">
        <f t="shared" si="3"/>
        <v>31.287440564297405</v>
      </c>
      <c r="C94">
        <f t="shared" si="4"/>
        <v>4.4383642849241518E-2</v>
      </c>
    </row>
    <row r="95" spans="1:3">
      <c r="A95">
        <v>0.89</v>
      </c>
      <c r="B95">
        <f t="shared" si="3"/>
        <v>31.519376540164746</v>
      </c>
      <c r="C95">
        <f t="shared" si="4"/>
        <v>4.1706506750476144E-2</v>
      </c>
    </row>
    <row r="96" spans="1:3">
      <c r="A96">
        <v>0.9</v>
      </c>
      <c r="B96">
        <f t="shared" si="3"/>
        <v>31.766982044950701</v>
      </c>
      <c r="C96">
        <f t="shared" si="4"/>
        <v>3.8908907737122765E-2</v>
      </c>
    </row>
    <row r="97" spans="1:3">
      <c r="A97">
        <v>0.91</v>
      </c>
      <c r="B97">
        <f t="shared" si="3"/>
        <v>32.033397651605974</v>
      </c>
      <c r="C97">
        <f t="shared" si="4"/>
        <v>3.598157895730917E-2</v>
      </c>
    </row>
    <row r="98" spans="1:3">
      <c r="A98">
        <v>0.92</v>
      </c>
      <c r="B98">
        <f t="shared" si="3"/>
        <v>32.32282202139335</v>
      </c>
      <c r="C98">
        <f t="shared" si="4"/>
        <v>3.2913035233787226E-2</v>
      </c>
    </row>
    <row r="99" spans="1:3">
      <c r="A99">
        <v>0.93</v>
      </c>
      <c r="B99">
        <f t="shared" si="3"/>
        <v>32.641059626806268</v>
      </c>
      <c r="C99">
        <f t="shared" si="4"/>
        <v>2.9688604203716315E-2</v>
      </c>
    </row>
    <row r="100" spans="1:3">
      <c r="A100">
        <v>0.94</v>
      </c>
      <c r="B100">
        <f t="shared" si="3"/>
        <v>32.996481175685837</v>
      </c>
      <c r="C100">
        <f t="shared" si="4"/>
        <v>2.628875030148059E-2</v>
      </c>
    </row>
    <row r="101" spans="1:3">
      <c r="A101">
        <v>0.95</v>
      </c>
      <c r="B101">
        <f t="shared" si="3"/>
        <v>33.401841321281623</v>
      </c>
      <c r="C101">
        <f t="shared" si="4"/>
        <v>2.2685867282786112E-2</v>
      </c>
    </row>
    <row r="102" spans="1:3">
      <c r="A102">
        <v>0.96</v>
      </c>
      <c r="B102">
        <f t="shared" si="3"/>
        <v>33.878087320634762</v>
      </c>
      <c r="C102">
        <f t="shared" si="4"/>
        <v>1.883718232850571E-2</v>
      </c>
    </row>
    <row r="103" spans="1:3">
      <c r="A103">
        <v>0.97</v>
      </c>
      <c r="B103">
        <f t="shared" si="3"/>
        <v>34.463571236680629</v>
      </c>
      <c r="C103">
        <f t="shared" si="4"/>
        <v>1.466509207642186E-2</v>
      </c>
    </row>
    <row r="104" spans="1:3">
      <c r="A104">
        <v>0.98</v>
      </c>
      <c r="B104">
        <f t="shared" si="3"/>
        <v>35.241870097843197</v>
      </c>
      <c r="C104">
        <f t="shared" si="4"/>
        <v>9.9750912171623074E-3</v>
      </c>
    </row>
    <row r="105" spans="1:3">
      <c r="A105">
        <v>0.99</v>
      </c>
      <c r="B105">
        <f t="shared" si="3"/>
        <v>36.468565433183784</v>
      </c>
      <c r="C105">
        <f t="shared" si="4"/>
        <v>4.0736033403012744E-3</v>
      </c>
    </row>
    <row r="106" spans="1:3">
      <c r="A106">
        <v>0.999</v>
      </c>
      <c r="B106">
        <f t="shared" si="3"/>
        <v>39.906045377755163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0"/>
  <sheetViews>
    <sheetView workbookViewId="0">
      <selection activeCell="B20" sqref="B20"/>
    </sheetView>
  </sheetViews>
  <sheetFormatPr baseColWidth="10" defaultColWidth="8.83203125" defaultRowHeight="14"/>
  <sheetData>
    <row r="1" spans="1:9">
      <c r="A1" t="s">
        <v>0</v>
      </c>
      <c r="B1" t="s">
        <v>1</v>
      </c>
      <c r="I1" s="3" t="s">
        <v>248</v>
      </c>
    </row>
    <row r="2" spans="1:9">
      <c r="A2">
        <v>4</v>
      </c>
      <c r="B2">
        <v>3</v>
      </c>
      <c r="D2" s="23" t="str">
        <f>"Probability densities, with mean = "&amp;A2&amp;" and stdev = "&amp;B2</f>
        <v>Probability densities, with mean = 4 and stdev = 3</v>
      </c>
      <c r="I2" s="3" t="s">
        <v>249</v>
      </c>
    </row>
    <row r="3" spans="1:9">
      <c r="I3" s="24" t="s">
        <v>250</v>
      </c>
    </row>
    <row r="4" spans="1:9">
      <c r="I4" s="3" t="s">
        <v>251</v>
      </c>
    </row>
    <row r="5" spans="1:9">
      <c r="I5" s="24" t="s">
        <v>252</v>
      </c>
    </row>
    <row r="6" spans="1:9">
      <c r="I6" s="3" t="s">
        <v>372</v>
      </c>
    </row>
    <row r="7" spans="1:9">
      <c r="I7" s="24" t="s">
        <v>253</v>
      </c>
    </row>
    <row r="8" spans="1:9">
      <c r="I8" s="3" t="s">
        <v>254</v>
      </c>
    </row>
    <row r="9" spans="1:9">
      <c r="I9" s="24" t="s">
        <v>255</v>
      </c>
    </row>
    <row r="10" spans="1:9">
      <c r="I10" s="3" t="s">
        <v>256</v>
      </c>
    </row>
    <row r="11" spans="1:9">
      <c r="I11" s="24" t="s">
        <v>257</v>
      </c>
    </row>
    <row r="12" spans="1:9">
      <c r="I12" s="3" t="s">
        <v>258</v>
      </c>
    </row>
    <row r="13" spans="1:9">
      <c r="I13" s="24" t="s">
        <v>259</v>
      </c>
    </row>
    <row r="19" spans="1:7">
      <c r="B19" s="1" t="s">
        <v>260</v>
      </c>
      <c r="C19" t="s">
        <v>261</v>
      </c>
      <c r="D19" t="s">
        <v>262</v>
      </c>
      <c r="E19" t="s">
        <v>263</v>
      </c>
      <c r="F19" s="1" t="s">
        <v>264</v>
      </c>
      <c r="G19" t="s">
        <v>265</v>
      </c>
    </row>
    <row r="20" spans="1:7">
      <c r="A20">
        <v>1E-3</v>
      </c>
      <c r="B20" t="e">
        <f ca="1">[1]!LNORMINV(A20,$A$2,$B$2)</f>
        <v>#NAME?</v>
      </c>
      <c r="C20" t="s">
        <v>266</v>
      </c>
      <c r="D20" t="e">
        <f ca="1">[1]!GAMINV(A20,$A$2,$B$2)</f>
        <v>#NAME?</v>
      </c>
      <c r="E20" t="s">
        <v>266</v>
      </c>
      <c r="F20">
        <f>_xlfn.NORM.INV(A20,$A$2,$B$2)</f>
        <v>-5.2706969185034396</v>
      </c>
      <c r="G20" t="s">
        <v>266</v>
      </c>
    </row>
    <row r="21" spans="1:7">
      <c r="A21">
        <v>0.01</v>
      </c>
      <c r="B21" t="e">
        <f ca="1">[1]!LNORMINV(A21,$A$2,$B$2)</f>
        <v>#NAME?</v>
      </c>
      <c r="C21" t="e">
        <f ca="1">($A22-$A20)/(B22-B20)</f>
        <v>#NAME?</v>
      </c>
      <c r="D21" t="e">
        <f ca="1">[1]!GAMINV(A21,$A$2,$B$2)</f>
        <v>#NAME?</v>
      </c>
      <c r="E21" t="e">
        <f ca="1">($A22-$A20)/(D22-D20)</f>
        <v>#NAME?</v>
      </c>
      <c r="F21">
        <f t="shared" ref="F21:F84" si="0">_xlfn.NORM.INV(A21,$A$2,$B$2)</f>
        <v>-2.9790436221225223</v>
      </c>
      <c r="G21">
        <f>($A22-$A20)/(F22-F20)</f>
        <v>6.1104050104519156E-3</v>
      </c>
    </row>
    <row r="22" spans="1:7">
      <c r="A22">
        <v>0.02</v>
      </c>
      <c r="B22" t="e">
        <f ca="1">[1]!LNORMINV(A22,$A$2,$B$2)</f>
        <v>#NAME?</v>
      </c>
      <c r="C22" t="e">
        <f t="shared" ref="C22:C37" ca="1" si="1">($A23-$A21)/(B23-B21)</f>
        <v>#NAME?</v>
      </c>
      <c r="D22" t="e">
        <f ca="1">[1]!GAMINV(A22,$A$2,$B$2)</f>
        <v>#NAME?</v>
      </c>
      <c r="E22" t="e">
        <f t="shared" ref="E22:E37" ca="1" si="2">($A23-$A21)/(D23-D21)</f>
        <v>#NAME?</v>
      </c>
      <c r="F22">
        <f t="shared" si="0"/>
        <v>-2.1612467318954671</v>
      </c>
      <c r="G22">
        <f t="shared" ref="G22:G37" si="3">($A23-$A21)/(F23-F21)</f>
        <v>1.4962636825743447E-2</v>
      </c>
    </row>
    <row r="23" spans="1:7">
      <c r="A23">
        <v>0.03</v>
      </c>
      <c r="B23" t="e">
        <f ca="1">[1]!LNORMINV(A23,$A$2,$B$2)</f>
        <v>#NAME?</v>
      </c>
      <c r="C23" t="e">
        <f t="shared" ca="1" si="1"/>
        <v>#NAME?</v>
      </c>
      <c r="D23" t="e">
        <f ca="1">[1]!GAMINV(A23,$A$2,$B$2)</f>
        <v>#NAME?</v>
      </c>
      <c r="E23" t="e">
        <f t="shared" ca="1" si="2"/>
        <v>#NAME?</v>
      </c>
      <c r="F23">
        <f t="shared" si="0"/>
        <v>-1.6423808244537526</v>
      </c>
      <c r="G23">
        <f t="shared" si="3"/>
        <v>2.199763811463272E-2</v>
      </c>
    </row>
    <row r="24" spans="1:7">
      <c r="A24">
        <v>0.04</v>
      </c>
      <c r="B24" t="e">
        <f ca="1">[1]!LNORMINV(A24,$A$2,$B$2)</f>
        <v>#NAME?</v>
      </c>
      <c r="C24" t="e">
        <f t="shared" ca="1" si="1"/>
        <v>#NAME?</v>
      </c>
      <c r="D24" t="e">
        <f ca="1">[1]!GAMINV(A24,$A$2,$B$2)</f>
        <v>#NAME?</v>
      </c>
      <c r="E24" t="e">
        <f t="shared" ca="1" si="2"/>
        <v>#NAME?</v>
      </c>
      <c r="F24">
        <f t="shared" si="0"/>
        <v>-1.2520582137565084</v>
      </c>
      <c r="G24">
        <f t="shared" si="3"/>
        <v>2.8255773492758662E-2</v>
      </c>
    </row>
    <row r="25" spans="1:7">
      <c r="A25">
        <v>0.05</v>
      </c>
      <c r="B25" t="e">
        <f ca="1">[1]!LNORMINV(A25,$A$2,$B$2)</f>
        <v>#NAME?</v>
      </c>
      <c r="C25" t="e">
        <f t="shared" ca="1" si="1"/>
        <v>#NAME?</v>
      </c>
      <c r="D25" t="e">
        <f ca="1">[1]!GAMINV(A25,$A$2,$B$2)</f>
        <v>#NAME?</v>
      </c>
      <c r="E25" t="e">
        <f t="shared" ca="1" si="2"/>
        <v>#NAME?</v>
      </c>
      <c r="F25">
        <f t="shared" si="0"/>
        <v>-0.93456088085441813</v>
      </c>
      <c r="G25">
        <f t="shared" si="3"/>
        <v>3.4028800924179217E-2</v>
      </c>
    </row>
    <row r="26" spans="1:7">
      <c r="A26">
        <v>0.06</v>
      </c>
      <c r="B26" t="e">
        <f ca="1">[1]!LNORMINV(A26,$A$2,$B$2)</f>
        <v>#NAME?</v>
      </c>
      <c r="C26" t="e">
        <f t="shared" ca="1" si="1"/>
        <v>#NAME?</v>
      </c>
      <c r="D26" t="e">
        <f ca="1">[1]!GAMINV(A26,$A$2,$B$2)</f>
        <v>#NAME?</v>
      </c>
      <c r="E26" t="e">
        <f t="shared" ca="1" si="2"/>
        <v>#NAME?</v>
      </c>
      <c r="F26">
        <f t="shared" si="0"/>
        <v>-0.66432078379055959</v>
      </c>
      <c r="G26">
        <f t="shared" si="3"/>
        <v>3.9433125452220753E-2</v>
      </c>
    </row>
    <row r="27" spans="1:7">
      <c r="A27">
        <v>7.0000000000000007E-2</v>
      </c>
      <c r="B27" t="e">
        <f ca="1">[1]!LNORMINV(A27,$A$2,$B$2)</f>
        <v>#NAME?</v>
      </c>
      <c r="C27" t="e">
        <f t="shared" ca="1" si="1"/>
        <v>#NAME?</v>
      </c>
      <c r="D27" t="e">
        <f ca="1">[1]!GAMINV(A27,$A$2,$B$2)</f>
        <v>#NAME?</v>
      </c>
      <c r="E27" t="e">
        <f t="shared" ca="1" si="2"/>
        <v>#NAME?</v>
      </c>
      <c r="F27">
        <f t="shared" si="0"/>
        <v>-0.42737308453751055</v>
      </c>
      <c r="G27">
        <f t="shared" si="3"/>
        <v>4.4532906305575097E-2</v>
      </c>
    </row>
    <row r="28" spans="1:7">
      <c r="A28">
        <v>0.08</v>
      </c>
      <c r="B28" t="e">
        <f ca="1">[1]!LNORMINV(A28,$A$2,$B$2)</f>
        <v>#NAME?</v>
      </c>
      <c r="C28" t="e">
        <f t="shared" ca="1" si="1"/>
        <v>#NAME?</v>
      </c>
      <c r="D28" t="e">
        <f ca="1">[1]!GAMINV(A28,$A$2,$B$2)</f>
        <v>#NAME?</v>
      </c>
      <c r="E28" t="e">
        <f t="shared" ca="1" si="2"/>
        <v>#NAME?</v>
      </c>
      <c r="F28">
        <f t="shared" si="0"/>
        <v>-0.21521468092890572</v>
      </c>
      <c r="G28">
        <f t="shared" si="3"/>
        <v>4.9369552850680766E-2</v>
      </c>
    </row>
    <row r="29" spans="1:7">
      <c r="A29">
        <v>0.09</v>
      </c>
      <c r="B29" t="e">
        <f ca="1">[1]!LNORMINV(A29,$A$2,$B$2)</f>
        <v>#NAME?</v>
      </c>
      <c r="C29" t="e">
        <f t="shared" ca="1" si="1"/>
        <v>#NAME?</v>
      </c>
      <c r="D29" t="e">
        <f ca="1">[1]!GAMINV(A29,$A$2,$B$2)</f>
        <v>#NAME?</v>
      </c>
      <c r="E29" t="e">
        <f t="shared" ca="1" si="2"/>
        <v>#NAME?</v>
      </c>
      <c r="F29">
        <f t="shared" si="0"/>
        <v>-2.226510107064783E-2</v>
      </c>
      <c r="G29">
        <f t="shared" si="3"/>
        <v>5.3972368435962939E-2</v>
      </c>
    </row>
    <row r="30" spans="1:7">
      <c r="A30">
        <v>0.1</v>
      </c>
      <c r="B30" t="e">
        <f ca="1">[1]!LNORMINV(A30,$A$2,$B$2)</f>
        <v>#NAME?</v>
      </c>
      <c r="C30" t="e">
        <f t="shared" ca="1" si="1"/>
        <v>#NAME?</v>
      </c>
      <c r="D30" t="e">
        <f ca="1">[1]!GAMINV(A30,$A$2,$B$2)</f>
        <v>#NAME?</v>
      </c>
      <c r="E30" t="e">
        <f t="shared" ca="1" si="2"/>
        <v>#NAME?</v>
      </c>
      <c r="F30">
        <f t="shared" si="0"/>
        <v>0.15534530336619845</v>
      </c>
      <c r="G30">
        <f t="shared" si="3"/>
        <v>5.8363361605684436E-2</v>
      </c>
    </row>
    <row r="31" spans="1:7">
      <c r="A31">
        <v>0.11</v>
      </c>
      <c r="B31" t="e">
        <f ca="1">[1]!LNORMINV(A31,$A$2,$B$2)</f>
        <v>#NAME?</v>
      </c>
      <c r="C31" t="e">
        <f t="shared" ca="1" si="1"/>
        <v>#NAME?</v>
      </c>
      <c r="D31" t="e">
        <f ca="1">[1]!GAMINV(A31,$A$2,$B$2)</f>
        <v>#NAME?</v>
      </c>
      <c r="E31" t="e">
        <f t="shared" ca="1" si="2"/>
        <v>#NAME?</v>
      </c>
      <c r="F31">
        <f t="shared" si="0"/>
        <v>0.32041563989016852</v>
      </c>
      <c r="G31">
        <f t="shared" si="3"/>
        <v>6.2559760125714126E-2</v>
      </c>
    </row>
    <row r="32" spans="1:7">
      <c r="A32">
        <v>0.12</v>
      </c>
      <c r="B32" t="e">
        <f ca="1">[1]!LNORMINV(A32,$A$2,$B$2)</f>
        <v>#NAME?</v>
      </c>
      <c r="C32" t="e">
        <f t="shared" ca="1" si="1"/>
        <v>#NAME?</v>
      </c>
      <c r="D32" t="e">
        <f ca="1">[1]!GAMINV(A32,$A$2,$B$2)</f>
        <v>#NAME?</v>
      </c>
      <c r="E32" t="e">
        <f t="shared" ca="1" si="2"/>
        <v>#NAME?</v>
      </c>
      <c r="F32">
        <f t="shared" si="0"/>
        <v>0.47503962380172915</v>
      </c>
      <c r="G32">
        <f t="shared" si="3"/>
        <v>6.6575464273861837E-2</v>
      </c>
    </row>
    <row r="33" spans="1:7">
      <c r="A33">
        <v>0.13</v>
      </c>
      <c r="B33" t="e">
        <f ca="1">[1]!LNORMINV(A33,$A$2,$B$2)</f>
        <v>#NAME?</v>
      </c>
      <c r="C33" t="e">
        <f t="shared" ca="1" si="1"/>
        <v>#NAME?</v>
      </c>
      <c r="D33" t="e">
        <f ca="1">[1]!GAMINV(A33,$A$2,$B$2)</f>
        <v>#NAME?</v>
      </c>
      <c r="E33" t="e">
        <f t="shared" ca="1" si="2"/>
        <v>#NAME?</v>
      </c>
      <c r="F33">
        <f t="shared" si="0"/>
        <v>0.62082661288359597</v>
      </c>
      <c r="G33">
        <f t="shared" si="3"/>
        <v>7.0421951563704219E-2</v>
      </c>
    </row>
    <row r="34" spans="1:7">
      <c r="A34">
        <v>0.14000000000000001</v>
      </c>
      <c r="B34" t="e">
        <f ca="1">[1]!LNORMINV(A34,$A$2,$B$2)</f>
        <v>#NAME?</v>
      </c>
      <c r="C34" t="e">
        <f t="shared" ca="1" si="1"/>
        <v>#NAME?</v>
      </c>
      <c r="D34" t="e">
        <f ca="1">[1]!GAMINV(A34,$A$2,$B$2)</f>
        <v>#NAME?</v>
      </c>
      <c r="E34" t="e">
        <f t="shared" ca="1" si="2"/>
        <v>#NAME?</v>
      </c>
      <c r="F34">
        <f t="shared" si="0"/>
        <v>0.75904197755513048</v>
      </c>
      <c r="G34">
        <f t="shared" si="3"/>
        <v>7.4108872681609692E-2</v>
      </c>
    </row>
    <row r="35" spans="1:7">
      <c r="A35">
        <v>0.15</v>
      </c>
      <c r="B35" t="e">
        <f ca="1">[1]!LNORMINV(A35,$A$2,$B$2)</f>
        <v>#NAME?</v>
      </c>
      <c r="C35" t="e">
        <f t="shared" ca="1" si="1"/>
        <v>#NAME?</v>
      </c>
      <c r="D35" t="e">
        <f ca="1">[1]!GAMINV(A35,$A$2,$B$2)</f>
        <v>#NAME?</v>
      </c>
      <c r="E35" t="e">
        <f t="shared" ca="1" si="2"/>
        <v>#NAME?</v>
      </c>
      <c r="F35">
        <f t="shared" si="0"/>
        <v>0.89069983151863052</v>
      </c>
      <c r="G35">
        <f t="shared" si="3"/>
        <v>7.7644461818015889E-2</v>
      </c>
    </row>
    <row r="36" spans="1:7">
      <c r="A36">
        <v>0.16</v>
      </c>
      <c r="B36" t="e">
        <f ca="1">[1]!LNORMINV(A36,$A$2,$B$2)</f>
        <v>#NAME?</v>
      </c>
      <c r="C36" t="e">
        <f t="shared" ca="1" si="1"/>
        <v>#NAME?</v>
      </c>
      <c r="D36" t="e">
        <f ca="1">[1]!GAMINV(A36,$A$2,$B$2)</f>
        <v>#NAME?</v>
      </c>
      <c r="E36" t="e">
        <f t="shared" ca="1" si="2"/>
        <v>#NAME?</v>
      </c>
      <c r="F36">
        <f t="shared" si="0"/>
        <v>1.0166263503707507</v>
      </c>
      <c r="G36">
        <f t="shared" si="3"/>
        <v>8.1035829455271519E-2</v>
      </c>
    </row>
    <row r="37" spans="1:7">
      <c r="A37">
        <v>0.17</v>
      </c>
      <c r="B37" t="e">
        <f ca="1">[1]!LNORMINV(A37,$A$2,$B$2)</f>
        <v>#NAME?</v>
      </c>
      <c r="C37" t="e">
        <f t="shared" ca="1" si="1"/>
        <v>#NAME?</v>
      </c>
      <c r="D37" t="e">
        <f ca="1">[1]!GAMINV(A37,$A$2,$B$2)</f>
        <v>#NAME?</v>
      </c>
      <c r="E37" t="e">
        <f t="shared" ca="1" si="2"/>
        <v>#NAME?</v>
      </c>
      <c r="F37">
        <f t="shared" si="0"/>
        <v>1.1375042405614133</v>
      </c>
      <c r="G37">
        <f t="shared" si="3"/>
        <v>8.4289177487507264E-2</v>
      </c>
    </row>
    <row r="38" spans="1:7">
      <c r="A38">
        <v>0.18</v>
      </c>
      <c r="B38" t="e">
        <f ca="1">[1]!LNORMINV(A38,$A$2,$B$2)</f>
        <v>#NAME?</v>
      </c>
      <c r="C38" t="e">
        <f t="shared" ref="C38:C53" ca="1" si="4">($A39-$A37)/(B39-B37)</f>
        <v>#NAME?</v>
      </c>
      <c r="D38" t="e">
        <f ca="1">[1]!GAMINV(A38,$A$2,$B$2)</f>
        <v>#NAME?</v>
      </c>
      <c r="E38" t="e">
        <f t="shared" ref="E38:E53" ca="1" si="5">($A39-$A37)/(D39-D37)</f>
        <v>#NAME?</v>
      </c>
      <c r="F38">
        <f t="shared" si="0"/>
        <v>1.2539047364715552</v>
      </c>
      <c r="G38">
        <f t="shared" ref="G38:G53" si="6">($A39-$A37)/(F39-F37)</f>
        <v>8.7409961184543639E-2</v>
      </c>
    </row>
    <row r="39" spans="1:7">
      <c r="A39">
        <v>0.19</v>
      </c>
      <c r="B39" t="e">
        <f ca="1">[1]!LNORMINV(A39,$A$2,$B$2)</f>
        <v>#NAME?</v>
      </c>
      <c r="C39" t="e">
        <f t="shared" ca="1" si="4"/>
        <v>#NAME?</v>
      </c>
      <c r="D39" t="e">
        <f ca="1">[1]!GAMINV(A39,$A$2,$B$2)</f>
        <v>#NAME?</v>
      </c>
      <c r="E39" t="e">
        <f t="shared" ca="1" si="5"/>
        <v>#NAME?</v>
      </c>
      <c r="F39">
        <f t="shared" si="0"/>
        <v>1.3663111148463147</v>
      </c>
      <c r="G39">
        <f t="shared" si="6"/>
        <v>9.0403013683918051E-2</v>
      </c>
    </row>
    <row r="40" spans="1:7">
      <c r="A40">
        <v>0.2</v>
      </c>
      <c r="B40" t="e">
        <f ca="1">[1]!LNORMINV(A40,$A$2,$B$2)</f>
        <v>#NAME?</v>
      </c>
      <c r="C40" t="e">
        <f t="shared" ca="1" si="4"/>
        <v>#NAME?</v>
      </c>
      <c r="D40" t="e">
        <f ca="1">[1]!GAMINV(A40,$A$2,$B$2)</f>
        <v>#NAME?</v>
      </c>
      <c r="E40" t="e">
        <f t="shared" ca="1" si="5"/>
        <v>#NAME?</v>
      </c>
      <c r="F40">
        <f t="shared" si="0"/>
        <v>1.4751362992812567</v>
      </c>
      <c r="G40">
        <f t="shared" si="6"/>
        <v>9.3272643392835405E-2</v>
      </c>
    </row>
    <row r="41" spans="1:7">
      <c r="A41">
        <v>0.21</v>
      </c>
      <c r="B41" t="e">
        <f ca="1">[1]!LNORMINV(A41,$A$2,$B$2)</f>
        <v>#NAME?</v>
      </c>
      <c r="C41" t="e">
        <f t="shared" ca="1" si="4"/>
        <v>#NAME?</v>
      </c>
      <c r="D41" t="e">
        <f ca="1">[1]!GAMINV(A41,$A$2,$B$2)</f>
        <v>#NAME?</v>
      </c>
      <c r="E41" t="e">
        <f t="shared" ca="1" si="5"/>
        <v>#NAME?</v>
      </c>
      <c r="F41">
        <f t="shared" si="0"/>
        <v>1.5807362589452785</v>
      </c>
      <c r="G41">
        <f t="shared" si="6"/>
        <v>9.6022711374955258E-2</v>
      </c>
    </row>
    <row r="42" spans="1:7">
      <c r="A42">
        <v>0.22</v>
      </c>
      <c r="B42" t="e">
        <f ca="1">[1]!LNORMINV(A42,$A$2,$B$2)</f>
        <v>#NAME?</v>
      </c>
      <c r="C42" t="e">
        <f t="shared" ca="1" si="4"/>
        <v>#NAME?</v>
      </c>
      <c r="D42" t="e">
        <f ca="1">[1]!GAMINV(A42,$A$2,$B$2)</f>
        <v>#NAME?</v>
      </c>
      <c r="E42" t="e">
        <f t="shared" ca="1" si="5"/>
        <v>#NAME?</v>
      </c>
      <c r="F42">
        <f t="shared" si="0"/>
        <v>1.683420357433945</v>
      </c>
      <c r="G42">
        <f t="shared" si="6"/>
        <v>9.8656693665842524E-2</v>
      </c>
    </row>
    <row r="43" spans="1:7">
      <c r="A43">
        <v>0.23</v>
      </c>
      <c r="B43" t="e">
        <f ca="1">[1]!LNORMINV(A43,$A$2,$B$2)</f>
        <v>#NAME?</v>
      </c>
      <c r="C43" t="e">
        <f t="shared" ca="1" si="4"/>
        <v>#NAME?</v>
      </c>
      <c r="D43" t="e">
        <f ca="1">[1]!GAMINV(A43,$A$2,$B$2)</f>
        <v>#NAME?</v>
      </c>
      <c r="E43" t="e">
        <f t="shared" ca="1" si="5"/>
        <v>#NAME?</v>
      </c>
      <c r="F43">
        <f t="shared" si="0"/>
        <v>1.7834594524443581</v>
      </c>
      <c r="G43">
        <f t="shared" si="6"/>
        <v>0.10117773204875963</v>
      </c>
    </row>
    <row r="44" spans="1:7">
      <c r="A44">
        <v>0.24</v>
      </c>
      <c r="B44" t="e">
        <f ca="1">[1]!LNORMINV(A44,$A$2,$B$2)</f>
        <v>#NAME?</v>
      </c>
      <c r="C44" t="e">
        <f t="shared" ca="1" si="4"/>
        <v>#NAME?</v>
      </c>
      <c r="D44" t="e">
        <f ca="1">[1]!GAMINV(A44,$A$2,$B$2)</f>
        <v>#NAME?</v>
      </c>
      <c r="E44" t="e">
        <f t="shared" ca="1" si="5"/>
        <v>#NAME?</v>
      </c>
      <c r="F44">
        <f t="shared" si="0"/>
        <v>1.8810923114797382</v>
      </c>
      <c r="G44">
        <f t="shared" si="6"/>
        <v>0.10358867586297602</v>
      </c>
    </row>
    <row r="45" spans="1:7">
      <c r="A45">
        <v>0.25</v>
      </c>
      <c r="B45" t="e">
        <f ca="1">[1]!LNORMINV(A45,$A$2,$B$2)</f>
        <v>#NAME?</v>
      </c>
      <c r="C45" t="e">
        <f t="shared" ca="1" si="4"/>
        <v>#NAME?</v>
      </c>
      <c r="D45" t="e">
        <f ca="1">[1]!GAMINV(A45,$A$2,$B$2)</f>
        <v>#NAME?</v>
      </c>
      <c r="E45" t="e">
        <f t="shared" ca="1" si="5"/>
        <v>#NAME?</v>
      </c>
      <c r="F45">
        <f t="shared" si="0"/>
        <v>1.9765307494117543</v>
      </c>
      <c r="G45">
        <f t="shared" si="6"/>
        <v>0.10589211675036181</v>
      </c>
    </row>
    <row r="46" spans="1:7">
      <c r="A46">
        <v>0.26</v>
      </c>
      <c r="B46" t="e">
        <f ca="1">[1]!LNORMINV(A46,$A$2,$B$2)</f>
        <v>#NAME?</v>
      </c>
      <c r="C46" t="e">
        <f t="shared" ca="1" si="4"/>
        <v>#NAME?</v>
      </c>
      <c r="D46" t="e">
        <f ca="1">[1]!GAMINV(A46,$A$2,$B$2)</f>
        <v>#NAME?</v>
      </c>
      <c r="E46" t="e">
        <f t="shared" ca="1" si="5"/>
        <v>#NAME?</v>
      </c>
      <c r="F46">
        <f t="shared" si="0"/>
        <v>2.0699637838212492</v>
      </c>
      <c r="G46">
        <f t="shared" si="6"/>
        <v>0.10809041777421144</v>
      </c>
    </row>
    <row r="47" spans="1:7">
      <c r="A47">
        <v>0.27</v>
      </c>
      <c r="B47" t="e">
        <f ca="1">[1]!LNORMINV(A47,$A$2,$B$2)</f>
        <v>#NAME?</v>
      </c>
      <c r="C47" t="e">
        <f t="shared" ca="1" si="4"/>
        <v>#NAME?</v>
      </c>
      <c r="D47" t="e">
        <f ca="1">[1]!GAMINV(A47,$A$2,$B$2)</f>
        <v>#NAME?</v>
      </c>
      <c r="E47" t="e">
        <f t="shared" ca="1" si="5"/>
        <v>#NAME?</v>
      </c>
      <c r="F47">
        <f t="shared" si="0"/>
        <v>2.161561026950118</v>
      </c>
      <c r="G47">
        <f t="shared" si="6"/>
        <v>0.11018573800413654</v>
      </c>
    </row>
    <row r="48" spans="1:7">
      <c r="A48">
        <v>0.28000000000000003</v>
      </c>
      <c r="B48" t="e">
        <f ca="1">[1]!LNORMINV(A48,$A$2,$B$2)</f>
        <v>#NAME?</v>
      </c>
      <c r="C48" t="e">
        <f t="shared" ca="1" si="4"/>
        <v>#NAME?</v>
      </c>
      <c r="D48" t="e">
        <f ca="1">[1]!GAMINV(A48,$A$2,$B$2)</f>
        <v>#NAME?</v>
      </c>
      <c r="E48" t="e">
        <f t="shared" ca="1" si="5"/>
        <v>#NAME?</v>
      </c>
      <c r="F48">
        <f t="shared" si="0"/>
        <v>2.2514754781863511</v>
      </c>
      <c r="G48">
        <f t="shared" si="6"/>
        <v>0.11218005341189838</v>
      </c>
    </row>
    <row r="49" spans="1:7">
      <c r="A49">
        <v>0.28999999999999998</v>
      </c>
      <c r="B49" t="e">
        <f ca="1">[1]!LNORMINV(A49,$A$2,$B$2)</f>
        <v>#NAME?</v>
      </c>
      <c r="C49" t="e">
        <f t="shared" ca="1" si="4"/>
        <v>#NAME?</v>
      </c>
      <c r="D49" t="e">
        <f ca="1">[1]!GAMINV(A49,$A$2,$B$2)</f>
        <v>#NAME?</v>
      </c>
      <c r="E49" t="e">
        <f t="shared" ca="1" si="5"/>
        <v>#NAME?</v>
      </c>
      <c r="F49">
        <f t="shared" si="0"/>
        <v>2.339845841332981</v>
      </c>
      <c r="G49">
        <f t="shared" si="6"/>
        <v>0.11407517473816958</v>
      </c>
    </row>
    <row r="50" spans="1:7">
      <c r="A50">
        <v>0.3</v>
      </c>
      <c r="B50" t="e">
        <f ca="1">[1]!LNORMINV(A50,$A$2,$B$2)</f>
        <v>#NAME?</v>
      </c>
      <c r="C50" t="e">
        <f t="shared" ca="1" si="4"/>
        <v>#NAME?</v>
      </c>
      <c r="D50" t="e">
        <f ca="1">[1]!GAMINV(A50,$A$2,$B$2)</f>
        <v>#NAME?</v>
      </c>
      <c r="E50" t="e">
        <f t="shared" ca="1" si="5"/>
        <v>#NAME?</v>
      </c>
      <c r="F50">
        <f t="shared" si="0"/>
        <v>2.4267984618758773</v>
      </c>
      <c r="G50">
        <f t="shared" si="6"/>
        <v>0.11587276285104331</v>
      </c>
    </row>
    <row r="51" spans="1:7">
      <c r="A51">
        <v>0.31</v>
      </c>
      <c r="B51" t="e">
        <f ca="1">[1]!LNORMINV(A51,$A$2,$B$2)</f>
        <v>#NAME?</v>
      </c>
      <c r="C51" t="e">
        <f t="shared" ca="1" si="4"/>
        <v>#NAME?</v>
      </c>
      <c r="D51" t="e">
        <f ca="1">[1]!GAMINV(A51,$A$2,$B$2)</f>
        <v>#NAME?</v>
      </c>
      <c r="E51" t="e">
        <f t="shared" ca="1" si="5"/>
        <v>#NAME?</v>
      </c>
      <c r="F51">
        <f t="shared" si="0"/>
        <v>2.5124489579576395</v>
      </c>
      <c r="G51">
        <f t="shared" si="6"/>
        <v>0.11757434201119228</v>
      </c>
    </row>
    <row r="52" spans="1:7">
      <c r="A52">
        <v>0.32</v>
      </c>
      <c r="B52" t="e">
        <f ca="1">[1]!LNORMINV(A52,$A$2,$B$2)</f>
        <v>#NAME?</v>
      </c>
      <c r="C52" t="e">
        <f t="shared" ca="1" si="4"/>
        <v>#NAME?</v>
      </c>
      <c r="D52" t="e">
        <f ca="1">[1]!GAMINV(A52,$A$2,$B$2)</f>
        <v>#NAME?</v>
      </c>
      <c r="E52" t="e">
        <f t="shared" ca="1" si="5"/>
        <v>#NAME?</v>
      </c>
      <c r="F52">
        <f t="shared" si="0"/>
        <v>2.5969036026564751</v>
      </c>
      <c r="G52">
        <f t="shared" si="6"/>
        <v>0.11918131137699402</v>
      </c>
    </row>
    <row r="53" spans="1:7">
      <c r="A53">
        <v>0.33</v>
      </c>
      <c r="B53" t="e">
        <f ca="1">[1]!LNORMINV(A53,$A$2,$B$2)</f>
        <v>#NAME?</v>
      </c>
      <c r="C53" t="e">
        <f t="shared" ca="1" si="4"/>
        <v>#NAME?</v>
      </c>
      <c r="D53" t="e">
        <f ca="1">[1]!GAMINV(A53,$A$2,$B$2)</f>
        <v>#NAME?</v>
      </c>
      <c r="E53" t="e">
        <f t="shared" ca="1" si="5"/>
        <v>#NAME?</v>
      </c>
      <c r="F53">
        <f t="shared" si="0"/>
        <v>2.6802605029802988</v>
      </c>
      <c r="G53">
        <f t="shared" si="6"/>
        <v>0.12069495501949071</v>
      </c>
    </row>
    <row r="54" spans="1:7">
      <c r="A54">
        <v>0.34</v>
      </c>
      <c r="B54" t="e">
        <f ca="1">[1]!LNORMINV(A54,$A$2,$B$2)</f>
        <v>#NAME?</v>
      </c>
      <c r="C54" t="e">
        <f t="shared" ref="C54:C69" ca="1" si="7">($A55-$A53)/(B55-B53)</f>
        <v>#NAME?</v>
      </c>
      <c r="D54" t="e">
        <f ca="1">[1]!GAMINV(A54,$A$2,$B$2)</f>
        <v>#NAME?</v>
      </c>
      <c r="E54" t="e">
        <f t="shared" ref="E54:E69" ca="1" si="8">($A55-$A53)/(D55-D53)</f>
        <v>#NAME?</v>
      </c>
      <c r="F54">
        <f t="shared" si="0"/>
        <v>2.7626106116757856</v>
      </c>
      <c r="G54">
        <f t="shared" ref="G54:G69" si="9">($A55-$A53)/(F55-F53)</f>
        <v>0.12211645066723066</v>
      </c>
    </row>
    <row r="55" spans="1:7">
      <c r="A55">
        <v>0.35</v>
      </c>
      <c r="B55" t="e">
        <f ca="1">[1]!LNORMINV(A55,$A$2,$B$2)</f>
        <v>#NAME?</v>
      </c>
      <c r="C55" t="e">
        <f t="shared" ca="1" si="7"/>
        <v>#NAME?</v>
      </c>
      <c r="D55" t="e">
        <f ca="1">[1]!GAMINV(A55,$A$2,$B$2)</f>
        <v>#NAME?</v>
      </c>
      <c r="E55" t="e">
        <f t="shared" ca="1" si="8"/>
        <v>#NAME?</v>
      </c>
      <c r="F55">
        <f t="shared" si="0"/>
        <v>2.8440386007772966</v>
      </c>
      <c r="G55">
        <f t="shared" si="9"/>
        <v>0.1234468773615829</v>
      </c>
    </row>
    <row r="56" spans="1:7">
      <c r="A56">
        <v>0.36</v>
      </c>
      <c r="B56" t="e">
        <f ca="1">[1]!LNORMINV(A56,$A$2,$B$2)</f>
        <v>#NAME?</v>
      </c>
      <c r="C56" t="e">
        <f t="shared" ca="1" si="7"/>
        <v>#NAME?</v>
      </c>
      <c r="D56" t="e">
        <f ca="1">[1]!GAMINV(A56,$A$2,$B$2)</f>
        <v>#NAME?</v>
      </c>
      <c r="E56" t="e">
        <f t="shared" ca="1" si="8"/>
        <v>#NAME?</v>
      </c>
      <c r="F56">
        <f t="shared" si="0"/>
        <v>2.9246236202464182</v>
      </c>
      <c r="G56">
        <f t="shared" si="9"/>
        <v>0.12468722217156311</v>
      </c>
    </row>
    <row r="57" spans="1:7">
      <c r="A57">
        <v>0.37</v>
      </c>
      <c r="B57" t="e">
        <f ca="1">[1]!LNORMINV(A57,$A$2,$B$2)</f>
        <v>#NAME?</v>
      </c>
      <c r="C57" t="e">
        <f t="shared" ca="1" si="7"/>
        <v>#NAME?</v>
      </c>
      <c r="D57" t="e">
        <f ca="1">[1]!GAMINV(A57,$A$2,$B$2)</f>
        <v>#NAME?</v>
      </c>
      <c r="E57" t="e">
        <f t="shared" ca="1" si="8"/>
        <v>#NAME?</v>
      </c>
      <c r="F57">
        <f t="shared" si="0"/>
        <v>3.0044399606895502</v>
      </c>
      <c r="G57">
        <f t="shared" si="9"/>
        <v>0.1258383860918284</v>
      </c>
    </row>
    <row r="58" spans="1:7">
      <c r="A58">
        <v>0.38</v>
      </c>
      <c r="B58" t="e">
        <f ca="1">[1]!LNORMINV(A58,$A$2,$B$2)</f>
        <v>#NAME?</v>
      </c>
      <c r="C58" t="e">
        <f t="shared" ca="1" si="7"/>
        <v>#NAME?</v>
      </c>
      <c r="D58" t="e">
        <f ca="1">[1]!GAMINV(A58,$A$2,$B$2)</f>
        <v>#NAME?</v>
      </c>
      <c r="E58" t="e">
        <f t="shared" ca="1" si="8"/>
        <v>#NAME?</v>
      </c>
      <c r="F58">
        <f t="shared" si="0"/>
        <v>3.0835576357018084</v>
      </c>
      <c r="G58">
        <f t="shared" si="9"/>
        <v>0.1269011892268922</v>
      </c>
    </row>
    <row r="59" spans="1:7">
      <c r="A59">
        <v>0.39</v>
      </c>
      <c r="B59" t="e">
        <f ca="1">[1]!LNORMINV(A59,$A$2,$B$2)</f>
        <v>#NAME?</v>
      </c>
      <c r="C59" t="e">
        <f t="shared" ca="1" si="7"/>
        <v>#NAME?</v>
      </c>
      <c r="D59" t="e">
        <f ca="1">[1]!GAMINV(A59,$A$2,$B$2)</f>
        <v>#NAME?</v>
      </c>
      <c r="E59" t="e">
        <f t="shared" ca="1" si="8"/>
        <v>#NAME?</v>
      </c>
      <c r="F59">
        <f t="shared" si="0"/>
        <v>3.1620428966576375</v>
      </c>
      <c r="G59">
        <f t="shared" si="9"/>
        <v>0.12787637534775659</v>
      </c>
    </row>
    <row r="60" spans="1:7">
      <c r="A60">
        <v>0.4</v>
      </c>
      <c r="B60" t="e">
        <f ca="1">[1]!LNORMINV(A60,$A$2,$B$2)</f>
        <v>#NAME?</v>
      </c>
      <c r="C60" t="e">
        <f t="shared" ca="1" si="7"/>
        <v>#NAME?</v>
      </c>
      <c r="D60" t="e">
        <f ca="1">[1]!GAMINV(A60,$A$2,$B$2)</f>
        <v>#NAME?</v>
      </c>
      <c r="E60" t="e">
        <f t="shared" ca="1" si="8"/>
        <v>#NAME?</v>
      </c>
      <c r="F60">
        <f t="shared" si="0"/>
        <v>3.2399586905926006</v>
      </c>
      <c r="G60">
        <f t="shared" si="9"/>
        <v>0.12876461589330637</v>
      </c>
    </row>
    <row r="61" spans="1:7">
      <c r="A61">
        <v>0.41</v>
      </c>
      <c r="B61" t="e">
        <f ca="1">[1]!LNORMINV(A61,$A$2,$B$2)</f>
        <v>#NAME?</v>
      </c>
      <c r="C61" t="e">
        <f t="shared" ca="1" si="7"/>
        <v>#NAME?</v>
      </c>
      <c r="D61" t="e">
        <f ca="1">[1]!GAMINV(A61,$A$2,$B$2)</f>
        <v>#NAME?</v>
      </c>
      <c r="E61" t="e">
        <f t="shared" ca="1" si="8"/>
        <v>#NAME?</v>
      </c>
      <c r="F61">
        <f t="shared" si="0"/>
        <v>3.3173650700765513</v>
      </c>
      <c r="G61">
        <f t="shared" si="9"/>
        <v>0.12956651347727557</v>
      </c>
    </row>
    <row r="62" spans="1:7">
      <c r="A62">
        <v>0.42</v>
      </c>
      <c r="B62" t="e">
        <f ca="1">[1]!LNORMINV(A62,$A$2,$B$2)</f>
        <v>#NAME?</v>
      </c>
      <c r="C62" t="e">
        <f t="shared" ca="1" si="7"/>
        <v>#NAME?</v>
      </c>
      <c r="D62" t="e">
        <f ca="1">[1]!GAMINV(A62,$A$2,$B$2)</f>
        <v>#NAME?</v>
      </c>
      <c r="E62" t="e">
        <f t="shared" ca="1" si="8"/>
        <v>#NAME?</v>
      </c>
      <c r="F62">
        <f t="shared" si="0"/>
        <v>3.3943195625744473</v>
      </c>
      <c r="G62">
        <f t="shared" si="9"/>
        <v>0.13028260495199256</v>
      </c>
    </row>
    <row r="63" spans="1:7">
      <c r="A63">
        <v>0.43</v>
      </c>
      <c r="B63" t="e">
        <f ca="1">[1]!LNORMINV(A63,$A$2,$B$2)</f>
        <v>#NAME?</v>
      </c>
      <c r="C63" t="e">
        <f t="shared" ca="1" si="7"/>
        <v>#NAME?</v>
      </c>
      <c r="D63" t="e">
        <f ca="1">[1]!GAMINV(A63,$A$2,$B$2)</f>
        <v>#NAME?</v>
      </c>
      <c r="E63" t="e">
        <f t="shared" ca="1" si="8"/>
        <v>#NAME?</v>
      </c>
      <c r="F63">
        <f t="shared" si="0"/>
        <v>3.4708775056574162</v>
      </c>
      <c r="G63">
        <f t="shared" si="9"/>
        <v>0.13091336407201237</v>
      </c>
    </row>
    <row r="64" spans="1:7">
      <c r="A64">
        <v>0.44</v>
      </c>
      <c r="B64" t="e">
        <f ca="1">[1]!LNORMINV(A64,$A$2,$B$2)</f>
        <v>#NAME?</v>
      </c>
      <c r="C64" t="e">
        <f t="shared" ca="1" si="7"/>
        <v>#NAME?</v>
      </c>
      <c r="D64" t="e">
        <f ca="1">[1]!GAMINV(A64,$A$2,$B$2)</f>
        <v>#NAME?</v>
      </c>
      <c r="E64" t="e">
        <f t="shared" ca="1" si="8"/>
        <v>#NAME?</v>
      </c>
      <c r="F64">
        <f t="shared" si="0"/>
        <v>3.5470923535096683</v>
      </c>
      <c r="G64">
        <f t="shared" si="9"/>
        <v>0.13145920379385384</v>
      </c>
    </row>
    <row r="65" spans="1:7">
      <c r="A65">
        <v>0.45</v>
      </c>
      <c r="B65" t="e">
        <f ca="1">[1]!LNORMINV(A65,$A$2,$B$2)</f>
        <v>#NAME?</v>
      </c>
      <c r="C65" t="e">
        <f t="shared" ca="1" si="7"/>
        <v>#NAME?</v>
      </c>
      <c r="D65" t="e">
        <f ca="1">[1]!GAMINV(A65,$A$2,$B$2)</f>
        <v>#NAME?</v>
      </c>
      <c r="E65" t="e">
        <f t="shared" ca="1" si="8"/>
        <v>#NAME?</v>
      </c>
      <c r="F65">
        <f t="shared" si="0"/>
        <v>3.6230159594347779</v>
      </c>
      <c r="G65">
        <f t="shared" si="9"/>
        <v>0.13192047824217268</v>
      </c>
    </row>
    <row r="66" spans="1:7">
      <c r="A66">
        <v>0.46</v>
      </c>
      <c r="B66" t="e">
        <f ca="1">[1]!LNORMINV(A66,$A$2,$B$2)</f>
        <v>#NAME?</v>
      </c>
      <c r="C66" t="e">
        <f t="shared" ca="1" si="7"/>
        <v>#NAME?</v>
      </c>
      <c r="D66" t="e">
        <f ca="1">[1]!GAMINV(A66,$A$2,$B$2)</f>
        <v>#NAME?</v>
      </c>
      <c r="E66" t="e">
        <f t="shared" ca="1" si="8"/>
        <v>#NAME?</v>
      </c>
      <c r="F66">
        <f t="shared" si="0"/>
        <v>3.6986988384655906</v>
      </c>
      <c r="G66">
        <f t="shared" si="9"/>
        <v>0.13229748436759195</v>
      </c>
    </row>
    <row r="67" spans="1:7">
      <c r="A67">
        <v>0.47</v>
      </c>
      <c r="B67" t="e">
        <f ca="1">[1]!LNORMINV(A67,$A$2,$B$2)</f>
        <v>#NAME?</v>
      </c>
      <c r="C67" t="e">
        <f t="shared" ca="1" si="7"/>
        <v>#NAME?</v>
      </c>
      <c r="D67" t="e">
        <f ca="1">[1]!GAMINV(A67,$A$2,$B$2)</f>
        <v>#NAME?</v>
      </c>
      <c r="E67" t="e">
        <f t="shared" ca="1" si="8"/>
        <v>#NAME?</v>
      </c>
      <c r="F67">
        <f t="shared" si="0"/>
        <v>3.7741904137005102</v>
      </c>
      <c r="G67">
        <f t="shared" si="9"/>
        <v>0.13259046331695315</v>
      </c>
    </row>
    <row r="68" spans="1:7">
      <c r="A68">
        <v>0.48</v>
      </c>
      <c r="B68" t="e">
        <f ca="1">[1]!LNORMINV(A68,$A$2,$B$2)</f>
        <v>#NAME?</v>
      </c>
      <c r="C68" t="e">
        <f t="shared" ca="1" si="7"/>
        <v>#NAME?</v>
      </c>
      <c r="D68" t="e">
        <f ca="1">[1]!GAMINV(A68,$A$2,$B$2)</f>
        <v>#NAME?</v>
      </c>
      <c r="E68" t="e">
        <f t="shared" ca="1" si="8"/>
        <v>#NAME?</v>
      </c>
      <c r="F68">
        <f t="shared" si="0"/>
        <v>3.8495392496057992</v>
      </c>
      <c r="G68">
        <f t="shared" si="9"/>
        <v>0.13279960153279191</v>
      </c>
    </row>
    <row r="69" spans="1:7">
      <c r="A69">
        <v>0.49</v>
      </c>
      <c r="B69" t="e">
        <f ca="1">[1]!LNORMINV(A69,$A$2,$B$2)</f>
        <v>#NAME?</v>
      </c>
      <c r="C69" t="e">
        <f t="shared" ca="1" si="7"/>
        <v>#NAME?</v>
      </c>
      <c r="D69" t="e">
        <f ca="1">[1]!GAMINV(A69,$A$2,$B$2)</f>
        <v>#NAME?</v>
      </c>
      <c r="E69" t="e">
        <f t="shared" ca="1" si="8"/>
        <v>#NAME?</v>
      </c>
      <c r="F69">
        <f t="shared" si="0"/>
        <v>3.924793275223867</v>
      </c>
      <c r="G69">
        <f t="shared" si="9"/>
        <v>0.13292503159528887</v>
      </c>
    </row>
    <row r="70" spans="1:7">
      <c r="A70">
        <v>0.5</v>
      </c>
      <c r="B70" t="e">
        <f ca="1">[1]!LNORMINV(A70,$A$2,$B$2)</f>
        <v>#NAME?</v>
      </c>
      <c r="C70" t="e">
        <f t="shared" ref="C70:C85" ca="1" si="10">($A71-$A69)/(B71-B69)</f>
        <v>#NAME?</v>
      </c>
      <c r="D70" t="e">
        <f ca="1">[1]!GAMINV(A70,$A$2,$B$2)</f>
        <v>#NAME?</v>
      </c>
      <c r="E70" t="e">
        <f t="shared" ref="E70:E85" ca="1" si="11">($A71-$A69)/(D71-D69)</f>
        <v>#NAME?</v>
      </c>
      <c r="F70">
        <f t="shared" si="0"/>
        <v>4</v>
      </c>
      <c r="G70">
        <f t="shared" ref="G70:G85" si="12">($A71-$A69)/(F71-F69)</f>
        <v>0.13296683281670482</v>
      </c>
    </row>
    <row r="71" spans="1:7">
      <c r="A71">
        <v>0.51</v>
      </c>
      <c r="B71" t="e">
        <f ca="1">[1]!LNORMINV(A71,$A$2,$B$2)</f>
        <v>#NAME?</v>
      </c>
      <c r="C71" t="e">
        <f t="shared" ca="1" si="10"/>
        <v>#NAME?</v>
      </c>
      <c r="D71" t="e">
        <f ca="1">[1]!GAMINV(A71,$A$2,$B$2)</f>
        <v>#NAME?</v>
      </c>
      <c r="E71" t="e">
        <f t="shared" ca="1" si="11"/>
        <v>#NAME?</v>
      </c>
      <c r="F71">
        <f t="shared" si="0"/>
        <v>4.075206724776133</v>
      </c>
      <c r="G71">
        <f t="shared" si="12"/>
        <v>0.13292503159528887</v>
      </c>
    </row>
    <row r="72" spans="1:7">
      <c r="A72">
        <v>0.52</v>
      </c>
      <c r="B72" t="e">
        <f ca="1">[1]!LNORMINV(A72,$A$2,$B$2)</f>
        <v>#NAME?</v>
      </c>
      <c r="C72" t="e">
        <f t="shared" ca="1" si="10"/>
        <v>#NAME?</v>
      </c>
      <c r="D72" t="e">
        <f ca="1">[1]!GAMINV(A72,$A$2,$B$2)</f>
        <v>#NAME?</v>
      </c>
      <c r="E72" t="e">
        <f t="shared" ca="1" si="11"/>
        <v>#NAME?</v>
      </c>
      <c r="F72">
        <f t="shared" si="0"/>
        <v>4.1504607503942008</v>
      </c>
      <c r="G72">
        <f t="shared" si="12"/>
        <v>0.13279960153279191</v>
      </c>
    </row>
    <row r="73" spans="1:7">
      <c r="A73">
        <v>0.53</v>
      </c>
      <c r="B73" t="e">
        <f ca="1">[1]!LNORMINV(A73,$A$2,$B$2)</f>
        <v>#NAME?</v>
      </c>
      <c r="C73" t="e">
        <f t="shared" ca="1" si="10"/>
        <v>#NAME?</v>
      </c>
      <c r="D73" t="e">
        <f ca="1">[1]!GAMINV(A73,$A$2,$B$2)</f>
        <v>#NAME?</v>
      </c>
      <c r="E73" t="e">
        <f t="shared" ca="1" si="11"/>
        <v>#NAME?</v>
      </c>
      <c r="F73">
        <f t="shared" si="0"/>
        <v>4.2258095862994898</v>
      </c>
      <c r="G73">
        <f t="shared" si="12"/>
        <v>0.13259046331695351</v>
      </c>
    </row>
    <row r="74" spans="1:7">
      <c r="A74">
        <v>0.54</v>
      </c>
      <c r="B74" t="e">
        <f ca="1">[1]!LNORMINV(A74,$A$2,$B$2)</f>
        <v>#NAME?</v>
      </c>
      <c r="C74" t="e">
        <f t="shared" ca="1" si="10"/>
        <v>#NAME?</v>
      </c>
      <c r="D74" t="e">
        <f ca="1">[1]!GAMINV(A74,$A$2,$B$2)</f>
        <v>#NAME?</v>
      </c>
      <c r="E74" t="e">
        <f t="shared" ca="1" si="11"/>
        <v>#NAME?</v>
      </c>
      <c r="F74">
        <f t="shared" si="0"/>
        <v>4.3013011615344094</v>
      </c>
      <c r="G74">
        <f t="shared" si="12"/>
        <v>0.13229748436759195</v>
      </c>
    </row>
    <row r="75" spans="1:7">
      <c r="A75">
        <v>0.55000000000000004</v>
      </c>
      <c r="B75" t="e">
        <f ca="1">[1]!LNORMINV(A75,$A$2,$B$2)</f>
        <v>#NAME?</v>
      </c>
      <c r="C75" t="e">
        <f t="shared" ca="1" si="10"/>
        <v>#NAME?</v>
      </c>
      <c r="D75" t="e">
        <f ca="1">[1]!GAMINV(A75,$A$2,$B$2)</f>
        <v>#NAME?</v>
      </c>
      <c r="E75" t="e">
        <f t="shared" ca="1" si="11"/>
        <v>#NAME?</v>
      </c>
      <c r="F75">
        <f t="shared" si="0"/>
        <v>4.3769840405652225</v>
      </c>
      <c r="G75">
        <f t="shared" si="12"/>
        <v>0.13192047824217229</v>
      </c>
    </row>
    <row r="76" spans="1:7">
      <c r="A76">
        <v>0.56000000000000005</v>
      </c>
      <c r="B76" t="e">
        <f ca="1">[1]!LNORMINV(A76,$A$2,$B$2)</f>
        <v>#NAME?</v>
      </c>
      <c r="C76" t="e">
        <f t="shared" ca="1" si="10"/>
        <v>#NAME?</v>
      </c>
      <c r="D76" t="e">
        <f ca="1">[1]!GAMINV(A76,$A$2,$B$2)</f>
        <v>#NAME?</v>
      </c>
      <c r="E76" t="e">
        <f t="shared" ca="1" si="11"/>
        <v>#NAME?</v>
      </c>
      <c r="F76">
        <f t="shared" si="0"/>
        <v>4.4529076464903321</v>
      </c>
      <c r="G76">
        <f t="shared" si="12"/>
        <v>0.13145920379385351</v>
      </c>
    </row>
    <row r="77" spans="1:7">
      <c r="A77">
        <v>0.56999999999999995</v>
      </c>
      <c r="B77" t="e">
        <f ca="1">[1]!LNORMINV(A77,$A$2,$B$2)</f>
        <v>#NAME?</v>
      </c>
      <c r="C77" t="e">
        <f t="shared" ca="1" si="10"/>
        <v>#NAME?</v>
      </c>
      <c r="D77" t="e">
        <f ca="1">[1]!GAMINV(A77,$A$2,$B$2)</f>
        <v>#NAME?</v>
      </c>
      <c r="E77" t="e">
        <f t="shared" ca="1" si="11"/>
        <v>#NAME?</v>
      </c>
      <c r="F77">
        <f t="shared" si="0"/>
        <v>4.5291224943425838</v>
      </c>
      <c r="G77">
        <f t="shared" si="12"/>
        <v>0.1309133640720124</v>
      </c>
    </row>
    <row r="78" spans="1:7">
      <c r="A78">
        <v>0.57999999999999996</v>
      </c>
      <c r="B78" t="e">
        <f ca="1">[1]!LNORMINV(A78,$A$2,$B$2)</f>
        <v>#NAME?</v>
      </c>
      <c r="C78" t="e">
        <f t="shared" ca="1" si="10"/>
        <v>#NAME?</v>
      </c>
      <c r="D78" t="e">
        <f ca="1">[1]!GAMINV(A78,$A$2,$B$2)</f>
        <v>#NAME?</v>
      </c>
      <c r="E78" t="e">
        <f t="shared" ca="1" si="11"/>
        <v>#NAME?</v>
      </c>
      <c r="F78">
        <f t="shared" si="0"/>
        <v>4.6056804374255522</v>
      </c>
      <c r="G78">
        <f t="shared" si="12"/>
        <v>0.13028260495199331</v>
      </c>
    </row>
    <row r="79" spans="1:7">
      <c r="A79">
        <v>0.59</v>
      </c>
      <c r="B79" t="e">
        <f ca="1">[1]!LNORMINV(A79,$A$2,$B$2)</f>
        <v>#NAME?</v>
      </c>
      <c r="C79" t="e">
        <f t="shared" ca="1" si="10"/>
        <v>#NAME?</v>
      </c>
      <c r="D79" t="e">
        <f ca="1">[1]!GAMINV(A79,$A$2,$B$2)</f>
        <v>#NAME?</v>
      </c>
      <c r="E79" t="e">
        <f t="shared" ca="1" si="11"/>
        <v>#NAME?</v>
      </c>
      <c r="F79">
        <f t="shared" si="0"/>
        <v>4.6826349299234478</v>
      </c>
      <c r="G79">
        <f t="shared" si="12"/>
        <v>0.12956651347727557</v>
      </c>
    </row>
    <row r="80" spans="1:7">
      <c r="A80">
        <v>0.6</v>
      </c>
      <c r="B80" t="e">
        <f ca="1">[1]!LNORMINV(A80,$A$2,$B$2)</f>
        <v>#NAME?</v>
      </c>
      <c r="C80" t="e">
        <f t="shared" ca="1" si="10"/>
        <v>#NAME?</v>
      </c>
      <c r="D80" t="e">
        <f ca="1">[1]!GAMINV(A80,$A$2,$B$2)</f>
        <v>#NAME?</v>
      </c>
      <c r="E80" t="e">
        <f t="shared" ca="1" si="11"/>
        <v>#NAME?</v>
      </c>
      <c r="F80">
        <f t="shared" si="0"/>
        <v>4.7600413094073994</v>
      </c>
      <c r="G80">
        <f t="shared" si="12"/>
        <v>0.12876461589330598</v>
      </c>
    </row>
    <row r="81" spans="1:7">
      <c r="A81">
        <v>0.61</v>
      </c>
      <c r="B81" t="e">
        <f ca="1">[1]!LNORMINV(A81,$A$2,$B$2)</f>
        <v>#NAME?</v>
      </c>
      <c r="C81" t="e">
        <f t="shared" ca="1" si="10"/>
        <v>#NAME?</v>
      </c>
      <c r="D81" t="e">
        <f ca="1">[1]!GAMINV(A81,$A$2,$B$2)</f>
        <v>#NAME?</v>
      </c>
      <c r="E81" t="e">
        <f t="shared" ca="1" si="11"/>
        <v>#NAME?</v>
      </c>
      <c r="F81">
        <f t="shared" si="0"/>
        <v>4.8379571033423625</v>
      </c>
      <c r="G81">
        <f t="shared" si="12"/>
        <v>0.12787637534775659</v>
      </c>
    </row>
    <row r="82" spans="1:7">
      <c r="A82">
        <v>0.62</v>
      </c>
      <c r="B82" t="e">
        <f ca="1">[1]!LNORMINV(A82,$A$2,$B$2)</f>
        <v>#NAME?</v>
      </c>
      <c r="C82" t="e">
        <f t="shared" ca="1" si="10"/>
        <v>#NAME?</v>
      </c>
      <c r="D82" t="e">
        <f ca="1">[1]!GAMINV(A82,$A$2,$B$2)</f>
        <v>#NAME?</v>
      </c>
      <c r="E82" t="e">
        <f t="shared" ca="1" si="11"/>
        <v>#NAME?</v>
      </c>
      <c r="F82">
        <f t="shared" si="0"/>
        <v>4.9164423642981916</v>
      </c>
      <c r="G82">
        <f t="shared" si="12"/>
        <v>0.12690118922689256</v>
      </c>
    </row>
    <row r="83" spans="1:7">
      <c r="A83">
        <v>0.63</v>
      </c>
      <c r="B83" t="e">
        <f ca="1">[1]!LNORMINV(A83,$A$2,$B$2)</f>
        <v>#NAME?</v>
      </c>
      <c r="C83" t="e">
        <f t="shared" ca="1" si="10"/>
        <v>#NAME?</v>
      </c>
      <c r="D83" t="e">
        <f ca="1">[1]!GAMINV(A83,$A$2,$B$2)</f>
        <v>#NAME?</v>
      </c>
      <c r="E83" t="e">
        <f t="shared" ca="1" si="11"/>
        <v>#NAME?</v>
      </c>
      <c r="F83">
        <f t="shared" si="0"/>
        <v>4.9955600393104493</v>
      </c>
      <c r="G83">
        <f t="shared" si="12"/>
        <v>0.1258383860918284</v>
      </c>
    </row>
    <row r="84" spans="1:7">
      <c r="A84">
        <v>0.64</v>
      </c>
      <c r="B84" t="e">
        <f ca="1">[1]!LNORMINV(A84,$A$2,$B$2)</f>
        <v>#NAME?</v>
      </c>
      <c r="C84" t="e">
        <f t="shared" ca="1" si="10"/>
        <v>#NAME?</v>
      </c>
      <c r="D84" t="e">
        <f ca="1">[1]!GAMINV(A84,$A$2,$B$2)</f>
        <v>#NAME?</v>
      </c>
      <c r="E84" t="e">
        <f t="shared" ca="1" si="11"/>
        <v>#NAME?</v>
      </c>
      <c r="F84">
        <f t="shared" si="0"/>
        <v>5.0753763797535818</v>
      </c>
      <c r="G84">
        <f t="shared" si="12"/>
        <v>0.12468722217156276</v>
      </c>
    </row>
    <row r="85" spans="1:7">
      <c r="A85">
        <v>0.65</v>
      </c>
      <c r="B85" t="e">
        <f ca="1">[1]!LNORMINV(A85,$A$2,$B$2)</f>
        <v>#NAME?</v>
      </c>
      <c r="C85" t="e">
        <f t="shared" ca="1" si="10"/>
        <v>#NAME?</v>
      </c>
      <c r="D85" t="e">
        <f ca="1">[1]!GAMINV(A85,$A$2,$B$2)</f>
        <v>#NAME?</v>
      </c>
      <c r="E85" t="e">
        <f t="shared" ca="1" si="11"/>
        <v>#NAME?</v>
      </c>
      <c r="F85">
        <f t="shared" ref="F85:F120" si="13">_xlfn.NORM.INV(A85,$A$2,$B$2)</f>
        <v>5.1559613992227034</v>
      </c>
      <c r="G85">
        <f t="shared" si="12"/>
        <v>0.12344687736158358</v>
      </c>
    </row>
    <row r="86" spans="1:7">
      <c r="A86">
        <v>0.66</v>
      </c>
      <c r="B86" t="e">
        <f ca="1">[1]!LNORMINV(A86,$A$2,$B$2)</f>
        <v>#NAME?</v>
      </c>
      <c r="C86" t="e">
        <f t="shared" ref="C86:C101" ca="1" si="14">($A87-$A85)/(B87-B85)</f>
        <v>#NAME?</v>
      </c>
      <c r="D86" t="e">
        <f ca="1">[1]!GAMINV(A86,$A$2,$B$2)</f>
        <v>#NAME?</v>
      </c>
      <c r="E86" t="e">
        <f t="shared" ref="E86:E101" ca="1" si="15">($A87-$A85)/(D87-D85)</f>
        <v>#NAME?</v>
      </c>
      <c r="F86">
        <f t="shared" si="13"/>
        <v>5.237389388324214</v>
      </c>
      <c r="G86">
        <f t="shared" ref="G86:G101" si="16">($A87-$A85)/(F87-F85)</f>
        <v>0.12211645066723034</v>
      </c>
    </row>
    <row r="87" spans="1:7">
      <c r="A87">
        <v>0.67</v>
      </c>
      <c r="B87" t="e">
        <f ca="1">[1]!LNORMINV(A87,$A$2,$B$2)</f>
        <v>#NAME?</v>
      </c>
      <c r="C87" t="e">
        <f t="shared" ca="1" si="14"/>
        <v>#NAME?</v>
      </c>
      <c r="D87" t="e">
        <f ca="1">[1]!GAMINV(A87,$A$2,$B$2)</f>
        <v>#NAME?</v>
      </c>
      <c r="E87" t="e">
        <f t="shared" ca="1" si="15"/>
        <v>#NAME?</v>
      </c>
      <c r="F87">
        <f t="shared" si="13"/>
        <v>5.3197394970197021</v>
      </c>
      <c r="G87">
        <f t="shared" si="16"/>
        <v>0.12069495501949039</v>
      </c>
    </row>
    <row r="88" spans="1:7">
      <c r="A88">
        <v>0.68</v>
      </c>
      <c r="B88" t="e">
        <f ca="1">[1]!LNORMINV(A88,$A$2,$B$2)</f>
        <v>#NAME?</v>
      </c>
      <c r="C88" t="e">
        <f t="shared" ca="1" si="14"/>
        <v>#NAME?</v>
      </c>
      <c r="D88" t="e">
        <f ca="1">[1]!GAMINV(A88,$A$2,$B$2)</f>
        <v>#NAME?</v>
      </c>
      <c r="E88" t="e">
        <f t="shared" ca="1" si="15"/>
        <v>#NAME?</v>
      </c>
      <c r="F88">
        <f t="shared" si="13"/>
        <v>5.4030963973435249</v>
      </c>
      <c r="G88">
        <f t="shared" si="16"/>
        <v>0.11918131137699461</v>
      </c>
    </row>
    <row r="89" spans="1:7">
      <c r="A89">
        <v>0.69</v>
      </c>
      <c r="B89" t="e">
        <f ca="1">[1]!LNORMINV(A89,$A$2,$B$2)</f>
        <v>#NAME?</v>
      </c>
      <c r="C89" t="e">
        <f t="shared" ca="1" si="14"/>
        <v>#NAME?</v>
      </c>
      <c r="D89" t="e">
        <f ca="1">[1]!GAMINV(A89,$A$2,$B$2)</f>
        <v>#NAME?</v>
      </c>
      <c r="E89" t="e">
        <f t="shared" ca="1" si="15"/>
        <v>#NAME?</v>
      </c>
      <c r="F89">
        <f t="shared" si="13"/>
        <v>5.4875510420423597</v>
      </c>
      <c r="G89">
        <f t="shared" si="16"/>
        <v>0.11757434201119193</v>
      </c>
    </row>
    <row r="90" spans="1:7">
      <c r="A90">
        <v>0.7</v>
      </c>
      <c r="B90" t="e">
        <f ca="1">[1]!LNORMINV(A90,$A$2,$B$2)</f>
        <v>#NAME?</v>
      </c>
      <c r="C90" t="e">
        <f t="shared" ca="1" si="14"/>
        <v>#NAME?</v>
      </c>
      <c r="D90" t="e">
        <f ca="1">[1]!GAMINV(A90,$A$2,$B$2)</f>
        <v>#NAME?</v>
      </c>
      <c r="E90" t="e">
        <f t="shared" ca="1" si="15"/>
        <v>#NAME?</v>
      </c>
      <c r="F90">
        <f t="shared" si="13"/>
        <v>5.5732015381241222</v>
      </c>
      <c r="G90">
        <f t="shared" si="16"/>
        <v>0.1158727628510436</v>
      </c>
    </row>
    <row r="91" spans="1:7">
      <c r="A91">
        <v>0.71</v>
      </c>
      <c r="B91" t="e">
        <f ca="1">[1]!LNORMINV(A91,$A$2,$B$2)</f>
        <v>#NAME?</v>
      </c>
      <c r="C91" t="e">
        <f t="shared" ca="1" si="14"/>
        <v>#NAME?</v>
      </c>
      <c r="D91" t="e">
        <f ca="1">[1]!GAMINV(A91,$A$2,$B$2)</f>
        <v>#NAME?</v>
      </c>
      <c r="E91" t="e">
        <f t="shared" ca="1" si="15"/>
        <v>#NAME?</v>
      </c>
      <c r="F91">
        <f t="shared" si="13"/>
        <v>5.6601541586670177</v>
      </c>
      <c r="G91">
        <f t="shared" si="16"/>
        <v>0.11407517473816961</v>
      </c>
    </row>
    <row r="92" spans="1:7">
      <c r="A92">
        <v>0.72</v>
      </c>
      <c r="B92" t="e">
        <f ca="1">[1]!LNORMINV(A92,$A$2,$B$2)</f>
        <v>#NAME?</v>
      </c>
      <c r="C92" t="e">
        <f t="shared" ca="1" si="14"/>
        <v>#NAME?</v>
      </c>
      <c r="D92" t="e">
        <f ca="1">[1]!GAMINV(A92,$A$2,$B$2)</f>
        <v>#NAME?</v>
      </c>
      <c r="E92" t="e">
        <f t="shared" ca="1" si="15"/>
        <v>#NAME?</v>
      </c>
      <c r="F92">
        <f t="shared" si="13"/>
        <v>5.7485245218136489</v>
      </c>
      <c r="G92">
        <f t="shared" si="16"/>
        <v>0.11218005341189757</v>
      </c>
    </row>
    <row r="93" spans="1:7">
      <c r="A93">
        <v>0.73</v>
      </c>
      <c r="B93" t="e">
        <f ca="1">[1]!LNORMINV(A93,$A$2,$B$2)</f>
        <v>#NAME?</v>
      </c>
      <c r="C93" t="e">
        <f t="shared" ca="1" si="14"/>
        <v>#NAME?</v>
      </c>
      <c r="D93" t="e">
        <f ca="1">[1]!GAMINV(A93,$A$2,$B$2)</f>
        <v>#NAME?</v>
      </c>
      <c r="E93" t="e">
        <f t="shared" ca="1" si="15"/>
        <v>#NAME?</v>
      </c>
      <c r="F93">
        <f t="shared" si="13"/>
        <v>5.8384389730498825</v>
      </c>
      <c r="G93">
        <f t="shared" si="16"/>
        <v>0.11018573800413654</v>
      </c>
    </row>
    <row r="94" spans="1:7">
      <c r="A94">
        <v>0.74</v>
      </c>
      <c r="B94" t="e">
        <f ca="1">[1]!LNORMINV(A94,$A$2,$B$2)</f>
        <v>#NAME?</v>
      </c>
      <c r="C94" t="e">
        <f t="shared" ca="1" si="14"/>
        <v>#NAME?</v>
      </c>
      <c r="D94" t="e">
        <f ca="1">[1]!GAMINV(A94,$A$2,$B$2)</f>
        <v>#NAME?</v>
      </c>
      <c r="E94" t="e">
        <f t="shared" ca="1" si="15"/>
        <v>#NAME?</v>
      </c>
      <c r="F94">
        <f t="shared" si="13"/>
        <v>5.9300362161787508</v>
      </c>
      <c r="G94">
        <f t="shared" si="16"/>
        <v>0.1080904177742117</v>
      </c>
    </row>
    <row r="95" spans="1:7">
      <c r="A95">
        <v>0.75</v>
      </c>
      <c r="B95" t="e">
        <f ca="1">[1]!LNORMINV(A95,$A$2,$B$2)</f>
        <v>#NAME?</v>
      </c>
      <c r="C95" t="e">
        <f t="shared" ca="1" si="14"/>
        <v>#NAME?</v>
      </c>
      <c r="D95" t="e">
        <f ca="1">[1]!GAMINV(A95,$A$2,$B$2)</f>
        <v>#NAME?</v>
      </c>
      <c r="E95" t="e">
        <f t="shared" ca="1" si="15"/>
        <v>#NAME?</v>
      </c>
      <c r="F95">
        <f t="shared" si="13"/>
        <v>6.0234692505882457</v>
      </c>
      <c r="G95">
        <f t="shared" si="16"/>
        <v>0.10589211675036206</v>
      </c>
    </row>
    <row r="96" spans="1:7">
      <c r="A96">
        <v>0.76</v>
      </c>
      <c r="B96" t="e">
        <f ca="1">[1]!LNORMINV(A96,$A$2,$B$2)</f>
        <v>#NAME?</v>
      </c>
      <c r="C96" t="e">
        <f t="shared" ca="1" si="14"/>
        <v>#NAME?</v>
      </c>
      <c r="D96" t="e">
        <f ca="1">[1]!GAMINV(A96,$A$2,$B$2)</f>
        <v>#NAME?</v>
      </c>
      <c r="E96" t="e">
        <f t="shared" ca="1" si="15"/>
        <v>#NAME?</v>
      </c>
      <c r="F96">
        <f t="shared" si="13"/>
        <v>6.1189076885202613</v>
      </c>
      <c r="G96">
        <f t="shared" si="16"/>
        <v>0.10358867586297615</v>
      </c>
    </row>
    <row r="97" spans="1:7">
      <c r="A97">
        <v>0.77</v>
      </c>
      <c r="B97" t="e">
        <f ca="1">[1]!LNORMINV(A97,$A$2,$B$2)</f>
        <v>#NAME?</v>
      </c>
      <c r="C97" t="e">
        <f t="shared" ca="1" si="14"/>
        <v>#NAME?</v>
      </c>
      <c r="D97" t="e">
        <f ca="1">[1]!GAMINV(A97,$A$2,$B$2)</f>
        <v>#NAME?</v>
      </c>
      <c r="E97" t="e">
        <f t="shared" ca="1" si="15"/>
        <v>#NAME?</v>
      </c>
      <c r="F97">
        <f t="shared" si="13"/>
        <v>6.2165405475556419</v>
      </c>
      <c r="G97">
        <f t="shared" si="16"/>
        <v>0.10117773204875977</v>
      </c>
    </row>
    <row r="98" spans="1:7">
      <c r="A98">
        <v>0.78</v>
      </c>
      <c r="B98" t="e">
        <f ca="1">[1]!LNORMINV(A98,$A$2,$B$2)</f>
        <v>#NAME?</v>
      </c>
      <c r="C98" t="e">
        <f t="shared" ca="1" si="14"/>
        <v>#NAME?</v>
      </c>
      <c r="D98" t="e">
        <f ca="1">[1]!GAMINV(A98,$A$2,$B$2)</f>
        <v>#NAME?</v>
      </c>
      <c r="E98" t="e">
        <f t="shared" ca="1" si="15"/>
        <v>#NAME?</v>
      </c>
      <c r="F98">
        <f t="shared" si="13"/>
        <v>6.3165796425660545</v>
      </c>
      <c r="G98">
        <f t="shared" si="16"/>
        <v>9.8656693665842524E-2</v>
      </c>
    </row>
    <row r="99" spans="1:7">
      <c r="A99">
        <v>0.79</v>
      </c>
      <c r="B99" t="e">
        <f ca="1">[1]!LNORMINV(A99,$A$2,$B$2)</f>
        <v>#NAME?</v>
      </c>
      <c r="C99" t="e">
        <f t="shared" ca="1" si="14"/>
        <v>#NAME?</v>
      </c>
      <c r="D99" t="e">
        <f ca="1">[1]!GAMINV(A99,$A$2,$B$2)</f>
        <v>#NAME?</v>
      </c>
      <c r="E99" t="e">
        <f t="shared" ca="1" si="15"/>
        <v>#NAME?</v>
      </c>
      <c r="F99">
        <f t="shared" si="13"/>
        <v>6.4192637410547215</v>
      </c>
      <c r="G99">
        <f t="shared" si="16"/>
        <v>9.6022711374954772E-2</v>
      </c>
    </row>
    <row r="100" spans="1:7">
      <c r="A100">
        <v>0.8</v>
      </c>
      <c r="B100" t="e">
        <f ca="1">[1]!LNORMINV(A100,$A$2,$B$2)</f>
        <v>#NAME?</v>
      </c>
      <c r="C100" t="e">
        <f t="shared" ca="1" si="14"/>
        <v>#NAME?</v>
      </c>
      <c r="D100" t="e">
        <f ca="1">[1]!GAMINV(A100,$A$2,$B$2)</f>
        <v>#NAME?</v>
      </c>
      <c r="E100" t="e">
        <f t="shared" ca="1" si="15"/>
        <v>#NAME?</v>
      </c>
      <c r="F100">
        <f t="shared" si="13"/>
        <v>6.5248637007187442</v>
      </c>
      <c r="G100">
        <f t="shared" si="16"/>
        <v>9.3272643392835336E-2</v>
      </c>
    </row>
    <row r="101" spans="1:7">
      <c r="A101">
        <v>0.81</v>
      </c>
      <c r="B101" t="e">
        <f ca="1">[1]!LNORMINV(A101,$A$2,$B$2)</f>
        <v>#NAME?</v>
      </c>
      <c r="C101" t="e">
        <f t="shared" ca="1" si="14"/>
        <v>#NAME?</v>
      </c>
      <c r="D101" t="e">
        <f ca="1">[1]!GAMINV(A101,$A$2,$B$2)</f>
        <v>#NAME?</v>
      </c>
      <c r="E101" t="e">
        <f t="shared" ca="1" si="15"/>
        <v>#NAME?</v>
      </c>
      <c r="F101">
        <f t="shared" si="13"/>
        <v>6.6336888851536857</v>
      </c>
      <c r="G101">
        <f t="shared" si="16"/>
        <v>9.0403013683920813E-2</v>
      </c>
    </row>
    <row r="102" spans="1:7">
      <c r="A102">
        <v>0.82</v>
      </c>
      <c r="B102" t="e">
        <f ca="1">[1]!LNORMINV(A102,$A$2,$B$2)</f>
        <v>#NAME?</v>
      </c>
      <c r="C102" t="e">
        <f t="shared" ref="C102:C117" ca="1" si="17">($A103-$A101)/(B103-B101)</f>
        <v>#NAME?</v>
      </c>
      <c r="D102" t="e">
        <f ca="1">[1]!GAMINV(A102,$A$2,$B$2)</f>
        <v>#NAME?</v>
      </c>
      <c r="E102" t="e">
        <f t="shared" ref="E102:E117" ca="1" si="18">($A103-$A101)/(D103-D101)</f>
        <v>#NAME?</v>
      </c>
      <c r="F102">
        <f t="shared" si="13"/>
        <v>6.7460952635284377</v>
      </c>
      <c r="G102">
        <f t="shared" ref="G102:G117" si="19">($A103-$A101)/(F103-F101)</f>
        <v>8.7409961184543444E-2</v>
      </c>
    </row>
    <row r="103" spans="1:7">
      <c r="A103">
        <v>0.83</v>
      </c>
      <c r="B103" t="e">
        <f ca="1">[1]!LNORMINV(A103,$A$2,$B$2)</f>
        <v>#NAME?</v>
      </c>
      <c r="C103" t="e">
        <f t="shared" ca="1" si="17"/>
        <v>#NAME?</v>
      </c>
      <c r="D103" t="e">
        <f ca="1">[1]!GAMINV(A103,$A$2,$B$2)</f>
        <v>#NAME?</v>
      </c>
      <c r="E103" t="e">
        <f t="shared" ca="1" si="18"/>
        <v>#NAME?</v>
      </c>
      <c r="F103">
        <f t="shared" si="13"/>
        <v>6.8624957594385867</v>
      </c>
      <c r="G103">
        <f t="shared" si="19"/>
        <v>8.4289177487504849E-2</v>
      </c>
    </row>
    <row r="104" spans="1:7">
      <c r="A104">
        <v>0.84</v>
      </c>
      <c r="B104" t="e">
        <f ca="1">[1]!LNORMINV(A104,$A$2,$B$2)</f>
        <v>#NAME?</v>
      </c>
      <c r="C104" t="e">
        <f t="shared" ca="1" si="17"/>
        <v>#NAME?</v>
      </c>
      <c r="D104" t="e">
        <f ca="1">[1]!GAMINV(A104,$A$2,$B$2)</f>
        <v>#NAME?</v>
      </c>
      <c r="E104" t="e">
        <f t="shared" ca="1" si="18"/>
        <v>#NAME?</v>
      </c>
      <c r="F104">
        <f t="shared" si="13"/>
        <v>6.9833736496292493</v>
      </c>
      <c r="G104">
        <f t="shared" si="19"/>
        <v>8.1035829455271519E-2</v>
      </c>
    </row>
    <row r="105" spans="1:7">
      <c r="A105">
        <v>0.85</v>
      </c>
      <c r="B105" t="e">
        <f ca="1">[1]!LNORMINV(A105,$A$2,$B$2)</f>
        <v>#NAME?</v>
      </c>
      <c r="C105" t="e">
        <f t="shared" ca="1" si="17"/>
        <v>#NAME?</v>
      </c>
      <c r="D105" t="e">
        <f ca="1">[1]!GAMINV(A105,$A$2,$B$2)</f>
        <v>#NAME?</v>
      </c>
      <c r="E105" t="e">
        <f t="shared" ca="1" si="18"/>
        <v>#NAME?</v>
      </c>
      <c r="F105">
        <f t="shared" si="13"/>
        <v>7.1093001684813695</v>
      </c>
      <c r="G105">
        <f t="shared" si="19"/>
        <v>7.7644461818015861E-2</v>
      </c>
    </row>
    <row r="106" spans="1:7">
      <c r="A106">
        <v>0.86</v>
      </c>
      <c r="B106" t="e">
        <f ca="1">[1]!LNORMINV(A106,$A$2,$B$2)</f>
        <v>#NAME?</v>
      </c>
      <c r="C106" t="e">
        <f t="shared" ca="1" si="17"/>
        <v>#NAME?</v>
      </c>
      <c r="D106" t="e">
        <f ca="1">[1]!GAMINV(A106,$A$2,$B$2)</f>
        <v>#NAME?</v>
      </c>
      <c r="E106" t="e">
        <f t="shared" ca="1" si="18"/>
        <v>#NAME?</v>
      </c>
      <c r="F106">
        <f t="shared" si="13"/>
        <v>7.24095802244487</v>
      </c>
      <c r="G106">
        <f t="shared" si="19"/>
        <v>7.4108872681609664E-2</v>
      </c>
    </row>
    <row r="107" spans="1:7">
      <c r="A107">
        <v>0.87</v>
      </c>
      <c r="B107" t="e">
        <f ca="1">[1]!LNORMINV(A107,$A$2,$B$2)</f>
        <v>#NAME?</v>
      </c>
      <c r="C107" t="e">
        <f t="shared" ca="1" si="17"/>
        <v>#NAME?</v>
      </c>
      <c r="D107" t="e">
        <f ca="1">[1]!GAMINV(A107,$A$2,$B$2)</f>
        <v>#NAME?</v>
      </c>
      <c r="E107" t="e">
        <f t="shared" ca="1" si="18"/>
        <v>#NAME?</v>
      </c>
      <c r="F107">
        <f t="shared" si="13"/>
        <v>7.3791733871164045</v>
      </c>
      <c r="G107">
        <f t="shared" si="19"/>
        <v>7.042195156370433E-2</v>
      </c>
    </row>
    <row r="108" spans="1:7">
      <c r="A108">
        <v>0.88</v>
      </c>
      <c r="B108" t="e">
        <f ca="1">[1]!LNORMINV(A108,$A$2,$B$2)</f>
        <v>#NAME?</v>
      </c>
      <c r="C108" t="e">
        <f t="shared" ca="1" si="17"/>
        <v>#NAME?</v>
      </c>
      <c r="D108" t="e">
        <f ca="1">[1]!GAMINV(A108,$A$2,$B$2)</f>
        <v>#NAME?</v>
      </c>
      <c r="E108" t="e">
        <f t="shared" ca="1" si="18"/>
        <v>#NAME?</v>
      </c>
      <c r="F108">
        <f t="shared" si="13"/>
        <v>7.5249603761982709</v>
      </c>
      <c r="G108">
        <f t="shared" si="19"/>
        <v>6.6575464273861892E-2</v>
      </c>
    </row>
    <row r="109" spans="1:7">
      <c r="A109">
        <v>0.89</v>
      </c>
      <c r="B109" t="e">
        <f ca="1">[1]!LNORMINV(A109,$A$2,$B$2)</f>
        <v>#NAME?</v>
      </c>
      <c r="C109" t="e">
        <f t="shared" ca="1" si="17"/>
        <v>#NAME?</v>
      </c>
      <c r="D109" t="e">
        <f ca="1">[1]!GAMINV(A109,$A$2,$B$2)</f>
        <v>#NAME?</v>
      </c>
      <c r="E109" t="e">
        <f t="shared" ca="1" si="18"/>
        <v>#NAME?</v>
      </c>
      <c r="F109">
        <f t="shared" si="13"/>
        <v>7.6795843601098319</v>
      </c>
      <c r="G109">
        <f t="shared" si="19"/>
        <v>6.2559760125714223E-2</v>
      </c>
    </row>
    <row r="110" spans="1:7">
      <c r="A110">
        <v>0.9</v>
      </c>
      <c r="B110" t="e">
        <f ca="1">[1]!LNORMINV(A110,$A$2,$B$2)</f>
        <v>#NAME?</v>
      </c>
      <c r="C110" t="e">
        <f t="shared" ca="1" si="17"/>
        <v>#NAME?</v>
      </c>
      <c r="D110" t="e">
        <f ca="1">[1]!GAMINV(A110,$A$2,$B$2)</f>
        <v>#NAME?</v>
      </c>
      <c r="E110" t="e">
        <f t="shared" ca="1" si="18"/>
        <v>#NAME?</v>
      </c>
      <c r="F110">
        <f t="shared" si="13"/>
        <v>7.8446546966338015</v>
      </c>
      <c r="G110">
        <f t="shared" si="19"/>
        <v>5.8363361605684554E-2</v>
      </c>
    </row>
    <row r="111" spans="1:7">
      <c r="A111">
        <v>0.91</v>
      </c>
      <c r="B111" t="e">
        <f ca="1">[1]!LNORMINV(A111,$A$2,$B$2)</f>
        <v>#NAME?</v>
      </c>
      <c r="C111" t="e">
        <f t="shared" ca="1" si="17"/>
        <v>#NAME?</v>
      </c>
      <c r="D111" t="e">
        <f ca="1">[1]!GAMINV(A111,$A$2,$B$2)</f>
        <v>#NAME?</v>
      </c>
      <c r="E111" t="e">
        <f t="shared" ca="1" si="18"/>
        <v>#NAME?</v>
      </c>
      <c r="F111">
        <f t="shared" si="13"/>
        <v>8.0222651010706478</v>
      </c>
      <c r="G111">
        <f t="shared" si="19"/>
        <v>5.3972368435964015E-2</v>
      </c>
    </row>
    <row r="112" spans="1:7">
      <c r="A112">
        <v>0.92</v>
      </c>
      <c r="B112" t="e">
        <f ca="1">[1]!LNORMINV(A112,$A$2,$B$2)</f>
        <v>#NAME?</v>
      </c>
      <c r="C112" t="e">
        <f t="shared" ca="1" si="17"/>
        <v>#NAME?</v>
      </c>
      <c r="D112" t="e">
        <f ca="1">[1]!GAMINV(A112,$A$2,$B$2)</f>
        <v>#NAME?</v>
      </c>
      <c r="E112" t="e">
        <f t="shared" ca="1" si="18"/>
        <v>#NAME?</v>
      </c>
      <c r="F112">
        <f t="shared" si="13"/>
        <v>8.2152146809288986</v>
      </c>
      <c r="G112">
        <f t="shared" si="19"/>
        <v>4.9369552850680405E-2</v>
      </c>
    </row>
    <row r="113" spans="1:7">
      <c r="A113">
        <v>0.93</v>
      </c>
      <c r="B113" t="e">
        <f ca="1">[1]!LNORMINV(A113,$A$2,$B$2)</f>
        <v>#NAME?</v>
      </c>
      <c r="C113" t="e">
        <f t="shared" ca="1" si="17"/>
        <v>#NAME?</v>
      </c>
      <c r="D113" t="e">
        <f ca="1">[1]!GAMINV(A113,$A$2,$B$2)</f>
        <v>#NAME?</v>
      </c>
      <c r="E113" t="e">
        <f t="shared" ca="1" si="18"/>
        <v>#NAME?</v>
      </c>
      <c r="F113">
        <f t="shared" si="13"/>
        <v>8.4273730845375141</v>
      </c>
      <c r="G113">
        <f t="shared" si="19"/>
        <v>4.4532906305574355E-2</v>
      </c>
    </row>
    <row r="114" spans="1:7">
      <c r="A114">
        <v>0.94</v>
      </c>
      <c r="B114" t="e">
        <f ca="1">[1]!LNORMINV(A114,$A$2,$B$2)</f>
        <v>#NAME?</v>
      </c>
      <c r="C114" t="e">
        <f t="shared" ca="1" si="17"/>
        <v>#NAME?</v>
      </c>
      <c r="D114" t="e">
        <f ca="1">[1]!GAMINV(A114,$A$2,$B$2)</f>
        <v>#NAME?</v>
      </c>
      <c r="E114" t="e">
        <f t="shared" ca="1" si="18"/>
        <v>#NAME?</v>
      </c>
      <c r="F114">
        <f t="shared" si="13"/>
        <v>8.6643207837905578</v>
      </c>
      <c r="G114">
        <f t="shared" si="19"/>
        <v>3.9433125452221114E-2</v>
      </c>
    </row>
    <row r="115" spans="1:7">
      <c r="A115">
        <v>0.95</v>
      </c>
      <c r="B115" t="e">
        <f ca="1">[1]!LNORMINV(A115,$A$2,$B$2)</f>
        <v>#NAME?</v>
      </c>
      <c r="C115" t="e">
        <f t="shared" ca="1" si="17"/>
        <v>#NAME?</v>
      </c>
      <c r="D115" t="e">
        <f ca="1">[1]!GAMINV(A115,$A$2,$B$2)</f>
        <v>#NAME?</v>
      </c>
      <c r="E115" t="e">
        <f t="shared" ca="1" si="18"/>
        <v>#NAME?</v>
      </c>
      <c r="F115">
        <f t="shared" si="13"/>
        <v>8.9345608808544146</v>
      </c>
      <c r="G115">
        <f t="shared" si="19"/>
        <v>3.4028800924179099E-2</v>
      </c>
    </row>
    <row r="116" spans="1:7">
      <c r="A116">
        <v>0.96</v>
      </c>
      <c r="B116" t="e">
        <f ca="1">[1]!LNORMINV(A116,$A$2,$B$2)</f>
        <v>#NAME?</v>
      </c>
      <c r="C116" t="e">
        <f t="shared" ca="1" si="17"/>
        <v>#NAME?</v>
      </c>
      <c r="D116" t="e">
        <f ca="1">[1]!GAMINV(A116,$A$2,$B$2)</f>
        <v>#NAME?</v>
      </c>
      <c r="E116" t="e">
        <f t="shared" ca="1" si="18"/>
        <v>#NAME?</v>
      </c>
      <c r="F116">
        <f t="shared" si="13"/>
        <v>9.2520582137565093</v>
      </c>
      <c r="G116">
        <f t="shared" si="19"/>
        <v>2.825577349275861E-2</v>
      </c>
    </row>
    <row r="117" spans="1:7">
      <c r="A117">
        <v>0.97</v>
      </c>
      <c r="B117" t="e">
        <f ca="1">[1]!LNORMINV(A117,$A$2,$B$2)</f>
        <v>#NAME?</v>
      </c>
      <c r="C117" t="e">
        <f t="shared" ca="1" si="17"/>
        <v>#NAME?</v>
      </c>
      <c r="D117" t="e">
        <f ca="1">[1]!GAMINV(A117,$A$2,$B$2)</f>
        <v>#NAME?</v>
      </c>
      <c r="E117" t="e">
        <f t="shared" ca="1" si="18"/>
        <v>#NAME?</v>
      </c>
      <c r="F117">
        <f t="shared" si="13"/>
        <v>9.6423808244537508</v>
      </c>
      <c r="G117">
        <f t="shared" si="19"/>
        <v>2.1997638114632762E-2</v>
      </c>
    </row>
    <row r="118" spans="1:7">
      <c r="A118">
        <v>0.98</v>
      </c>
      <c r="B118" t="e">
        <f ca="1">[1]!LNORMINV(A118,$A$2,$B$2)</f>
        <v>#NAME?</v>
      </c>
      <c r="C118" t="e">
        <f ca="1">($A119-$A117)/(B119-B117)</f>
        <v>#NAME?</v>
      </c>
      <c r="D118" t="e">
        <f ca="1">[1]!GAMINV(A118,$A$2,$B$2)</f>
        <v>#NAME?</v>
      </c>
      <c r="E118" t="e">
        <f ca="1">($A119-$A117)/(D119-D117)</f>
        <v>#NAME?</v>
      </c>
      <c r="F118">
        <f t="shared" si="13"/>
        <v>10.161246731895467</v>
      </c>
      <c r="G118">
        <f>($A119-$A117)/(F119-F117)</f>
        <v>1.4962636825743454E-2</v>
      </c>
    </row>
    <row r="119" spans="1:7">
      <c r="A119">
        <v>0.99</v>
      </c>
      <c r="B119" t="e">
        <f ca="1">[1]!LNORMINV(A119,$A$2,$B$2)</f>
        <v>#NAME?</v>
      </c>
      <c r="C119" t="e">
        <f ca="1">($A120-$A118)/(B120-B118)</f>
        <v>#NAME?</v>
      </c>
      <c r="D119" t="e">
        <f ca="1">[1]!GAMINV(A119,$A$2,$B$2)</f>
        <v>#NAME?</v>
      </c>
      <c r="E119" t="e">
        <f ca="1">($A120-$A118)/(D120-D118)</f>
        <v>#NAME?</v>
      </c>
      <c r="F119">
        <f t="shared" si="13"/>
        <v>10.979043622122521</v>
      </c>
      <c r="G119">
        <f>($A120-$A118)/(F120-F118)</f>
        <v>6.1104050104519216E-3</v>
      </c>
    </row>
    <row r="120" spans="1:7">
      <c r="A120">
        <v>0.999</v>
      </c>
      <c r="B120" t="e">
        <f ca="1">[1]!LNORMINV(A120,$A$2,$B$2)</f>
        <v>#NAME?</v>
      </c>
      <c r="D120" t="e">
        <f ca="1">[1]!GAMINV(A120,$A$2,$B$2)</f>
        <v>#NAME?</v>
      </c>
      <c r="F120">
        <f t="shared" si="13"/>
        <v>13.27069691850344</v>
      </c>
    </row>
  </sheetData>
  <phoneticPr fontId="0" type="noConversion"/>
  <printOptions headings="1" gridLines="1" gridLinesSet="0"/>
  <pageMargins left="1" right="1" top="0.75" bottom="0.75" header="0.5" footer="0.5"/>
  <pageSetup orientation="landscape"/>
  <headerFooter>
    <oddHeader>&amp;A</oddHeader>
    <oddFooter>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workbookViewId="0">
      <selection activeCell="E26" sqref="E26"/>
    </sheetView>
  </sheetViews>
  <sheetFormatPr baseColWidth="10" defaultColWidth="8.83203125" defaultRowHeight="14"/>
  <cols>
    <col min="1" max="1" width="17.83203125" customWidth="1"/>
  </cols>
  <sheetData>
    <row r="1" spans="1:4">
      <c r="B1" s="1" t="s">
        <v>267</v>
      </c>
      <c r="C1" s="1" t="s">
        <v>268</v>
      </c>
      <c r="D1" s="1" t="s">
        <v>269</v>
      </c>
    </row>
    <row r="2" spans="1:4">
      <c r="A2" t="s">
        <v>270</v>
      </c>
      <c r="B2">
        <v>80</v>
      </c>
      <c r="C2">
        <v>100</v>
      </c>
      <c r="D2">
        <v>125</v>
      </c>
    </row>
    <row r="4" spans="1:4">
      <c r="A4" s="1" t="s">
        <v>271</v>
      </c>
    </row>
    <row r="5" spans="1:4">
      <c r="A5" s="1" t="s">
        <v>272</v>
      </c>
    </row>
    <row r="6" spans="1:4">
      <c r="A6" s="1" t="s">
        <v>273</v>
      </c>
    </row>
    <row r="7" spans="1:4">
      <c r="A7" s="1" t="s">
        <v>274</v>
      </c>
    </row>
    <row r="8" spans="1:4">
      <c r="A8" s="1" t="s">
        <v>275</v>
      </c>
      <c r="B8" s="1" t="s">
        <v>276</v>
      </c>
      <c r="C8" t="s">
        <v>277</v>
      </c>
      <c r="D8" t="s">
        <v>264</v>
      </c>
    </row>
    <row r="9" spans="1:4">
      <c r="A9" t="b">
        <f>(D2-C2=C2-B2)</f>
        <v>0</v>
      </c>
      <c r="B9">
        <f ca="1">RAND()</f>
        <v>0.62079401325369044</v>
      </c>
      <c r="C9" t="e">
        <f ca="1">[1]!genlinv(B9,B2,C2,D2)</f>
        <v>#NAME?</v>
      </c>
      <c r="D9">
        <f ca="1">_xlfn.NORM.INV(B9,C2,(D2-B2)/1.35)</f>
        <v>110.25222721814497</v>
      </c>
    </row>
    <row r="11" spans="1:4">
      <c r="A11" s="1" t="s">
        <v>278</v>
      </c>
    </row>
    <row r="12" spans="1:4">
      <c r="A12" s="1" t="s">
        <v>272</v>
      </c>
    </row>
    <row r="13" spans="1:4">
      <c r="A13" s="1" t="s">
        <v>279</v>
      </c>
    </row>
    <row r="14" spans="1:4">
      <c r="A14" s="1" t="s">
        <v>280</v>
      </c>
    </row>
    <row r="15" spans="1:4">
      <c r="A15" s="1" t="s">
        <v>281</v>
      </c>
    </row>
    <row r="16" spans="1:4">
      <c r="A16" s="1" t="s">
        <v>282</v>
      </c>
    </row>
    <row r="17" spans="1:7">
      <c r="A17" s="1" t="s">
        <v>283</v>
      </c>
      <c r="B17" s="1" t="s">
        <v>276</v>
      </c>
      <c r="C17" t="s">
        <v>277</v>
      </c>
      <c r="D17" s="1" t="s">
        <v>284</v>
      </c>
      <c r="F17" s="1"/>
    </row>
    <row r="18" spans="1:7">
      <c r="A18" t="b">
        <f>(D2/C2=C2/B2)</f>
        <v>1</v>
      </c>
      <c r="B18">
        <f ca="1">B9</f>
        <v>0.62079401325369044</v>
      </c>
      <c r="C18" t="e">
        <f ca="1">[1]!genlinv(B18,B2,C2,D2)</f>
        <v>#NAME?</v>
      </c>
      <c r="D18" s="4">
        <f ca="1">EXP(_xlfn.NORM.INV(B18,E19,E20))</f>
        <v>110.70251504150464</v>
      </c>
    </row>
    <row r="19" spans="1:7">
      <c r="E19">
        <f>LN(C2)</f>
        <v>4.6051701859880918</v>
      </c>
      <c r="F19" t="s">
        <v>285</v>
      </c>
    </row>
    <row r="20" spans="1:7">
      <c r="E20" s="4">
        <f>(LN(D2)-LN(B2))/1.35</f>
        <v>0.33058303898401503</v>
      </c>
      <c r="F20" t="s">
        <v>286</v>
      </c>
      <c r="G20" s="1"/>
    </row>
    <row r="21" spans="1:7">
      <c r="A21" s="1" t="s">
        <v>287</v>
      </c>
    </row>
    <row r="22" spans="1:7">
      <c r="A22" s="1" t="s">
        <v>288</v>
      </c>
    </row>
    <row r="23" spans="1:7">
      <c r="E23">
        <f>EXP(E19+0.5*E20^2)</f>
        <v>105.61630458363655</v>
      </c>
      <c r="F23" t="s">
        <v>289</v>
      </c>
    </row>
    <row r="24" spans="1:7">
      <c r="A24" s="12" t="s">
        <v>5</v>
      </c>
      <c r="E24">
        <f>E23*((EXP(E20^2)-1)^0.5)</f>
        <v>35.890959504377399</v>
      </c>
      <c r="F24" t="s">
        <v>290</v>
      </c>
    </row>
    <row r="25" spans="1:7">
      <c r="A25" s="13" t="s">
        <v>291</v>
      </c>
      <c r="E25" t="e">
        <f ca="1">[1]!LNORMINV(B18,E23,E24)</f>
        <v>#NAME?</v>
      </c>
      <c r="F25" s="2" t="s">
        <v>260</v>
      </c>
    </row>
    <row r="26" spans="1:7">
      <c r="A26" s="13" t="s">
        <v>292</v>
      </c>
    </row>
    <row r="27" spans="1:7">
      <c r="A27" s="13" t="s">
        <v>293</v>
      </c>
    </row>
    <row r="28" spans="1:7">
      <c r="A28" t="s">
        <v>373</v>
      </c>
    </row>
    <row r="29" spans="1:7">
      <c r="A29" s="13" t="s">
        <v>294</v>
      </c>
    </row>
    <row r="30" spans="1:7">
      <c r="A30" s="12" t="s">
        <v>295</v>
      </c>
    </row>
    <row r="31" spans="1:7">
      <c r="A31" s="13" t="s">
        <v>296</v>
      </c>
    </row>
    <row r="32" spans="1:7">
      <c r="A32" t="s">
        <v>374</v>
      </c>
    </row>
    <row r="33" spans="1:3">
      <c r="A33" s="13" t="s">
        <v>297</v>
      </c>
    </row>
    <row r="34" spans="1:3">
      <c r="A34" s="13" t="s">
        <v>298</v>
      </c>
    </row>
    <row r="35" spans="1:3">
      <c r="A35" s="13" t="s">
        <v>299</v>
      </c>
    </row>
    <row r="36" spans="1:3">
      <c r="A36" s="13" t="s">
        <v>300</v>
      </c>
    </row>
    <row r="37" spans="1:3">
      <c r="A37" s="13" t="s">
        <v>301</v>
      </c>
    </row>
    <row r="43" spans="1:3">
      <c r="C43" s="1"/>
    </row>
  </sheetData>
  <phoneticPr fontId="0" type="noConversion"/>
  <printOptions headings="1" gridLines="1" gridLinesSet="0"/>
  <pageMargins left="1" right="1" top="0.75" bottom="0.75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workbookViewId="0">
      <selection activeCell="A10" sqref="A10"/>
    </sheetView>
  </sheetViews>
  <sheetFormatPr baseColWidth="10" defaultColWidth="8.83203125" defaultRowHeight="14"/>
  <cols>
    <col min="1" max="1" width="33.83203125" customWidth="1"/>
    <col min="2" max="4" width="6.6640625" customWidth="1"/>
    <col min="5" max="5" width="3.6640625" customWidth="1"/>
    <col min="6" max="6" width="6.83203125" customWidth="1"/>
    <col min="7" max="7" width="7.83203125" customWidth="1"/>
  </cols>
  <sheetData>
    <row r="1" spans="1:7">
      <c r="A1" s="1" t="s">
        <v>302</v>
      </c>
      <c r="B1" s="1" t="s">
        <v>303</v>
      </c>
      <c r="C1" s="1" t="s">
        <v>304</v>
      </c>
      <c r="D1" s="1" t="s">
        <v>305</v>
      </c>
      <c r="E1" s="1"/>
      <c r="F1" t="s">
        <v>306</v>
      </c>
      <c r="G1" t="s">
        <v>307</v>
      </c>
    </row>
    <row r="2" spans="1:7">
      <c r="A2">
        <f ca="1">RAND()</f>
        <v>0.66724335217884256</v>
      </c>
      <c r="B2">
        <v>25</v>
      </c>
      <c r="C2">
        <v>50</v>
      </c>
      <c r="D2">
        <v>80</v>
      </c>
      <c r="F2">
        <v>0</v>
      </c>
      <c r="G2">
        <v>150</v>
      </c>
    </row>
    <row r="4" spans="1:7">
      <c r="A4" s="1" t="s">
        <v>308</v>
      </c>
    </row>
    <row r="5" spans="1:7">
      <c r="A5" s="1" t="s">
        <v>309</v>
      </c>
      <c r="B5">
        <f ca="1">_xlfn.NORM.INV(A2,0,1/0.67449)</f>
        <v>0.64094929014402635</v>
      </c>
    </row>
    <row r="6" spans="1:7">
      <c r="A6" t="s">
        <v>310</v>
      </c>
      <c r="B6">
        <f>(D2-C2)/(C2-B2)</f>
        <v>1.2</v>
      </c>
      <c r="G6" s="7" t="s">
        <v>311</v>
      </c>
    </row>
    <row r="7" spans="1:7">
      <c r="A7" s="1" t="s">
        <v>312</v>
      </c>
      <c r="B7">
        <f ca="1">IF(B6=1,C2+(D2-C2)*B5,C2+(D2-C2)*(B6^B5-1)/(B6-1))</f>
        <v>68.594119491948689</v>
      </c>
      <c r="G7">
        <f ca="1">MAX(F2,MIN(G2,B7))</f>
        <v>68.594119491948689</v>
      </c>
    </row>
    <row r="8" spans="1:7">
      <c r="A8" s="1" t="s">
        <v>313</v>
      </c>
      <c r="B8" t="e">
        <f ca="1">[1]!genlinv(A2,B2,C2,D2)</f>
        <v>#NAME?</v>
      </c>
      <c r="G8" t="e">
        <f ca="1">[1]!genlinv(A2,B2,C2,D2,F2,G2)</f>
        <v>#NAME?</v>
      </c>
    </row>
    <row r="10" spans="1:7">
      <c r="A10" t="s">
        <v>314</v>
      </c>
    </row>
    <row r="11" spans="1:7">
      <c r="A11" t="s">
        <v>315</v>
      </c>
    </row>
    <row r="12" spans="1:7">
      <c r="A12" t="s">
        <v>375</v>
      </c>
    </row>
    <row r="13" spans="1:7">
      <c r="A13" t="s">
        <v>316</v>
      </c>
    </row>
    <row r="14" spans="1:7">
      <c r="A14" t="s">
        <v>317</v>
      </c>
    </row>
    <row r="15" spans="1:7">
      <c r="A15" t="s">
        <v>318</v>
      </c>
    </row>
    <row r="16" spans="1:7">
      <c r="A16" t="s">
        <v>319</v>
      </c>
    </row>
    <row r="17" spans="1:1">
      <c r="A17" t="s">
        <v>320</v>
      </c>
    </row>
  </sheetData>
  <phoneticPr fontId="0" type="noConversion"/>
  <printOptions headings="1" gridLines="1"/>
  <pageMargins left="1" right="1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20" zoomScaleNormal="100" workbookViewId="0">
      <selection activeCell="H30" sqref="H30"/>
    </sheetView>
  </sheetViews>
  <sheetFormatPr baseColWidth="10" defaultColWidth="8.83203125" defaultRowHeight="14"/>
  <cols>
    <col min="1" max="1" width="22.83203125" customWidth="1"/>
    <col min="2" max="6" width="9.83203125" customWidth="1"/>
    <col min="8" max="9" width="10.83203125" customWidth="1"/>
    <col min="11" max="12" width="13.83203125" customWidth="1"/>
  </cols>
  <sheetData>
    <row r="1" spans="1:5">
      <c r="A1" s="1" t="s">
        <v>18</v>
      </c>
    </row>
    <row r="2" spans="1:5">
      <c r="A2" s="1" t="s">
        <v>19</v>
      </c>
    </row>
    <row r="3" spans="1:5">
      <c r="A3" t="s">
        <v>20</v>
      </c>
      <c r="B3">
        <v>0.12</v>
      </c>
    </row>
    <row r="4" spans="1:5">
      <c r="A4" t="s">
        <v>21</v>
      </c>
      <c r="B4" s="5">
        <v>4</v>
      </c>
      <c r="C4" s="6" t="s">
        <v>22</v>
      </c>
    </row>
    <row r="5" spans="1:5">
      <c r="A5" s="1" t="s">
        <v>23</v>
      </c>
      <c r="B5">
        <f>(1+B3/B4)^B4</f>
        <v>1.1255088099999999</v>
      </c>
      <c r="D5" s="18" t="s">
        <v>24</v>
      </c>
      <c r="E5" s="9" t="s">
        <v>25</v>
      </c>
    </row>
    <row r="6" spans="1:5">
      <c r="A6" s="1" t="s">
        <v>26</v>
      </c>
      <c r="B6">
        <f>EXP(B3)</f>
        <v>1.1274968515793757</v>
      </c>
      <c r="D6">
        <f>EXP(1)</f>
        <v>2.7182818284590451</v>
      </c>
      <c r="E6">
        <f>D6^B3</f>
        <v>1.1274968515793757</v>
      </c>
    </row>
    <row r="7" spans="1:5">
      <c r="A7" s="1" t="s">
        <v>27</v>
      </c>
      <c r="B7">
        <f>LN(B6)</f>
        <v>0.12000000000000005</v>
      </c>
    </row>
    <row r="8" spans="1:5">
      <c r="A8" s="1"/>
    </row>
    <row r="9" spans="1:5">
      <c r="A9" s="1" t="s">
        <v>28</v>
      </c>
    </row>
    <row r="10" spans="1:5">
      <c r="A10" s="1" t="s">
        <v>29</v>
      </c>
    </row>
    <row r="11" spans="1:5">
      <c r="A11" s="1" t="s">
        <v>30</v>
      </c>
    </row>
    <row r="12" spans="1:5">
      <c r="A12" s="1" t="s">
        <v>31</v>
      </c>
    </row>
    <row r="14" spans="1:5">
      <c r="A14" s="1" t="s">
        <v>32</v>
      </c>
    </row>
    <row r="15" spans="1:5">
      <c r="B15" s="1" t="s">
        <v>33</v>
      </c>
      <c r="C15" s="1" t="s">
        <v>34</v>
      </c>
    </row>
    <row r="16" spans="1:5">
      <c r="A16" s="7" t="s">
        <v>35</v>
      </c>
      <c r="B16">
        <v>100</v>
      </c>
      <c r="C16" t="s">
        <v>36</v>
      </c>
      <c r="D16" t="s">
        <v>37</v>
      </c>
    </row>
    <row r="17" spans="1:12">
      <c r="A17" s="7" t="s">
        <v>38</v>
      </c>
      <c r="B17">
        <v>80</v>
      </c>
      <c r="C17" s="8">
        <f>(B17-B16)/B16</f>
        <v>-0.2</v>
      </c>
      <c r="D17" s="8">
        <f>LN(B17/B16)</f>
        <v>-0.22314355131420971</v>
      </c>
    </row>
    <row r="18" spans="1:12">
      <c r="A18" s="7" t="s">
        <v>39</v>
      </c>
      <c r="B18">
        <v>100</v>
      </c>
      <c r="C18" s="8">
        <f>(B18-B17)/B17</f>
        <v>0.25</v>
      </c>
      <c r="D18" s="8">
        <f>LN(B18/B17)</f>
        <v>0.22314355131420976</v>
      </c>
    </row>
    <row r="19" spans="1:12">
      <c r="A19" s="2"/>
      <c r="B19" s="7" t="s">
        <v>40</v>
      </c>
      <c r="C19" s="8">
        <f>AVERAGE(C17:C18)</f>
        <v>2.4999999999999994E-2</v>
      </c>
      <c r="D19" s="8">
        <f>AVERAGE(D17:D18)</f>
        <v>0</v>
      </c>
    </row>
    <row r="21" spans="1:12">
      <c r="A21" s="17" t="s">
        <v>41</v>
      </c>
      <c r="D21" t="s">
        <v>42</v>
      </c>
      <c r="H21" s="1" t="s">
        <v>43</v>
      </c>
      <c r="I21" s="1" t="s">
        <v>44</v>
      </c>
    </row>
    <row r="22" spans="1:12">
      <c r="A22" s="17" t="s">
        <v>45</v>
      </c>
      <c r="B22" t="s">
        <v>46</v>
      </c>
      <c r="D22" s="1" t="s">
        <v>47</v>
      </c>
      <c r="H22">
        <f ca="1">_xlfn.NORM.INV(RAND(),0,1)</f>
        <v>0.16322673045917632</v>
      </c>
      <c r="I22">
        <f ca="1">_xlfn.NORM.INV(RAND(),0,1)</f>
        <v>-0.44435640669270648</v>
      </c>
    </row>
    <row r="23" spans="1:12">
      <c r="A23" s="17" t="s">
        <v>48</v>
      </c>
      <c r="B23" t="s">
        <v>49</v>
      </c>
      <c r="D23" t="s">
        <v>50</v>
      </c>
      <c r="H23" s="1" t="s">
        <v>51</v>
      </c>
      <c r="I23" s="1" t="s">
        <v>52</v>
      </c>
      <c r="K23" s="1" t="s">
        <v>53</v>
      </c>
      <c r="L23" s="1" t="s">
        <v>54</v>
      </c>
    </row>
    <row r="24" spans="1:12">
      <c r="A24" s="17" t="s">
        <v>55</v>
      </c>
      <c r="H24">
        <f ca="1">EXP(H22)</f>
        <v>1.1773035900136608</v>
      </c>
      <c r="I24">
        <f ca="1">EXP(I22)</f>
        <v>0.64123683899466433</v>
      </c>
      <c r="K24">
        <f ca="1">H24*I24</f>
        <v>0.75493043259743009</v>
      </c>
      <c r="L24">
        <f ca="1">EXP(H22+I22)</f>
        <v>0.75493043259743009</v>
      </c>
    </row>
    <row r="25" spans="1:12">
      <c r="A25" s="17" t="s">
        <v>56</v>
      </c>
      <c r="H25" s="1" t="s">
        <v>57</v>
      </c>
      <c r="I25" s="1" t="s">
        <v>58</v>
      </c>
      <c r="K25" s="1" t="s">
        <v>59</v>
      </c>
      <c r="L25" s="1" t="s">
        <v>60</v>
      </c>
    </row>
    <row r="26" spans="1:12">
      <c r="A26" s="17" t="s">
        <v>61</v>
      </c>
      <c r="H26">
        <f ca="1">LN(H24)</f>
        <v>0.16322673045917638</v>
      </c>
      <c r="I26">
        <f ca="1">LN(I24)</f>
        <v>-0.44435640669270654</v>
      </c>
      <c r="K26">
        <f ca="1">H26+I26</f>
        <v>-0.28112967623353013</v>
      </c>
      <c r="L26">
        <f ca="1">LN(H24*I24)</f>
        <v>-0.28112967623353019</v>
      </c>
    </row>
    <row r="27" spans="1:12">
      <c r="A27" s="17" t="s">
        <v>62</v>
      </c>
    </row>
    <row r="28" spans="1:12">
      <c r="A28" s="17" t="s">
        <v>63</v>
      </c>
      <c r="H28" t="s">
        <v>64</v>
      </c>
    </row>
    <row r="29" spans="1:12">
      <c r="A29" s="17" t="s">
        <v>65</v>
      </c>
      <c r="H29" t="s">
        <v>355</v>
      </c>
    </row>
    <row r="30" spans="1:12">
      <c r="A30" s="17" t="s">
        <v>66</v>
      </c>
      <c r="H30" t="s">
        <v>356</v>
      </c>
    </row>
    <row r="31" spans="1:12">
      <c r="H31" t="s">
        <v>67</v>
      </c>
    </row>
    <row r="32" spans="1:12">
      <c r="H32" t="s">
        <v>68</v>
      </c>
    </row>
    <row r="33" spans="1:8">
      <c r="H33" t="s">
        <v>69</v>
      </c>
    </row>
    <row r="34" spans="1:8">
      <c r="H34" t="s">
        <v>70</v>
      </c>
    </row>
    <row r="35" spans="1:8">
      <c r="H35" t="s">
        <v>71</v>
      </c>
    </row>
    <row r="36" spans="1:8">
      <c r="H36" t="s">
        <v>72</v>
      </c>
    </row>
    <row r="37" spans="1:8">
      <c r="H37" t="s">
        <v>73</v>
      </c>
    </row>
    <row r="38" spans="1:8">
      <c r="H38" t="s">
        <v>74</v>
      </c>
    </row>
    <row r="42" spans="1:8">
      <c r="A42">
        <v>-3</v>
      </c>
      <c r="B42">
        <f t="shared" ref="B42:B66" si="0">EXP(A42)</f>
        <v>4.9787068367863944E-2</v>
      </c>
      <c r="C42">
        <f t="shared" ref="C42:C66" si="1">LN(B42)</f>
        <v>-3</v>
      </c>
      <c r="D42" s="3" t="s">
        <v>75</v>
      </c>
    </row>
    <row r="43" spans="1:8">
      <c r="A43">
        <v>-2.75</v>
      </c>
      <c r="B43">
        <f t="shared" si="0"/>
        <v>6.392786120670757E-2</v>
      </c>
      <c r="C43">
        <f t="shared" si="1"/>
        <v>-2.75</v>
      </c>
      <c r="D43" s="3" t="s">
        <v>76</v>
      </c>
    </row>
    <row r="44" spans="1:8">
      <c r="A44">
        <v>-2.5</v>
      </c>
      <c r="B44">
        <f t="shared" si="0"/>
        <v>8.20849986238988E-2</v>
      </c>
      <c r="C44">
        <f t="shared" si="1"/>
        <v>-2.5</v>
      </c>
    </row>
    <row r="45" spans="1:8">
      <c r="A45">
        <v>-2.25</v>
      </c>
      <c r="B45">
        <f t="shared" si="0"/>
        <v>0.10539922456186433</v>
      </c>
      <c r="C45">
        <f t="shared" si="1"/>
        <v>-2.25</v>
      </c>
      <c r="D45" t="s">
        <v>77</v>
      </c>
    </row>
    <row r="46" spans="1:8">
      <c r="A46">
        <v>-2</v>
      </c>
      <c r="B46">
        <f t="shared" si="0"/>
        <v>0.1353352832366127</v>
      </c>
      <c r="C46">
        <f t="shared" si="1"/>
        <v>-2</v>
      </c>
      <c r="D46" t="s">
        <v>78</v>
      </c>
    </row>
    <row r="47" spans="1:8">
      <c r="A47">
        <v>-1.75</v>
      </c>
      <c r="B47">
        <f t="shared" si="0"/>
        <v>0.17377394345044514</v>
      </c>
      <c r="C47">
        <f t="shared" si="1"/>
        <v>-1.75</v>
      </c>
      <c r="D47" t="s">
        <v>79</v>
      </c>
    </row>
    <row r="48" spans="1:8">
      <c r="A48">
        <v>-1.5</v>
      </c>
      <c r="B48">
        <f t="shared" si="0"/>
        <v>0.22313016014842982</v>
      </c>
      <c r="C48">
        <f t="shared" si="1"/>
        <v>-1.5</v>
      </c>
      <c r="D48" t="s">
        <v>80</v>
      </c>
    </row>
    <row r="49" spans="1:3">
      <c r="A49">
        <v>-1.25</v>
      </c>
      <c r="B49">
        <f t="shared" si="0"/>
        <v>0.28650479686019009</v>
      </c>
      <c r="C49">
        <f t="shared" si="1"/>
        <v>-1.25</v>
      </c>
    </row>
    <row r="50" spans="1:3">
      <c r="A50">
        <v>-1</v>
      </c>
      <c r="B50">
        <f t="shared" si="0"/>
        <v>0.36787944117144233</v>
      </c>
      <c r="C50">
        <f t="shared" si="1"/>
        <v>-1</v>
      </c>
    </row>
    <row r="51" spans="1:3">
      <c r="A51">
        <v>-0.75</v>
      </c>
      <c r="B51">
        <f t="shared" si="0"/>
        <v>0.47236655274101469</v>
      </c>
      <c r="C51">
        <f t="shared" si="1"/>
        <v>-0.75</v>
      </c>
    </row>
    <row r="52" spans="1:3">
      <c r="A52">
        <v>-0.5</v>
      </c>
      <c r="B52">
        <f t="shared" si="0"/>
        <v>0.60653065971263342</v>
      </c>
      <c r="C52">
        <f t="shared" si="1"/>
        <v>-0.5</v>
      </c>
    </row>
    <row r="53" spans="1:3">
      <c r="A53">
        <v>-0.25</v>
      </c>
      <c r="B53">
        <f t="shared" si="0"/>
        <v>0.77880078307140488</v>
      </c>
      <c r="C53">
        <f t="shared" si="1"/>
        <v>-0.25</v>
      </c>
    </row>
    <row r="54" spans="1:3">
      <c r="A54">
        <v>0</v>
      </c>
      <c r="B54">
        <f t="shared" si="0"/>
        <v>1</v>
      </c>
      <c r="C54">
        <f t="shared" si="1"/>
        <v>0</v>
      </c>
    </row>
    <row r="55" spans="1:3">
      <c r="A55">
        <v>0.25</v>
      </c>
      <c r="B55">
        <f t="shared" si="0"/>
        <v>1.2840254166877414</v>
      </c>
      <c r="C55">
        <f t="shared" si="1"/>
        <v>0.24999999999999992</v>
      </c>
    </row>
    <row r="56" spans="1:3">
      <c r="A56">
        <v>0.5</v>
      </c>
      <c r="B56">
        <f t="shared" si="0"/>
        <v>1.6487212707001282</v>
      </c>
      <c r="C56">
        <f t="shared" si="1"/>
        <v>0.5</v>
      </c>
    </row>
    <row r="57" spans="1:3">
      <c r="A57">
        <v>0.75</v>
      </c>
      <c r="B57">
        <f t="shared" si="0"/>
        <v>2.1170000166126748</v>
      </c>
      <c r="C57">
        <f t="shared" si="1"/>
        <v>0.75</v>
      </c>
    </row>
    <row r="58" spans="1:3">
      <c r="A58">
        <v>1</v>
      </c>
      <c r="B58">
        <f t="shared" si="0"/>
        <v>2.7182818284590451</v>
      </c>
      <c r="C58">
        <f t="shared" si="1"/>
        <v>1</v>
      </c>
    </row>
    <row r="59" spans="1:3">
      <c r="A59">
        <v>1.25</v>
      </c>
      <c r="B59">
        <f t="shared" si="0"/>
        <v>3.4903429574618414</v>
      </c>
      <c r="C59">
        <f t="shared" si="1"/>
        <v>1.25</v>
      </c>
    </row>
    <row r="60" spans="1:3">
      <c r="A60">
        <v>1.5</v>
      </c>
      <c r="B60">
        <f t="shared" si="0"/>
        <v>4.4816890703380645</v>
      </c>
      <c r="C60">
        <f t="shared" si="1"/>
        <v>1.5</v>
      </c>
    </row>
    <row r="61" spans="1:3">
      <c r="A61">
        <v>1.75</v>
      </c>
      <c r="B61">
        <f t="shared" si="0"/>
        <v>5.7546026760057307</v>
      </c>
      <c r="C61">
        <f t="shared" si="1"/>
        <v>1.75</v>
      </c>
    </row>
    <row r="62" spans="1:3">
      <c r="A62">
        <v>2</v>
      </c>
      <c r="B62">
        <f t="shared" si="0"/>
        <v>7.3890560989306504</v>
      </c>
      <c r="C62">
        <f t="shared" si="1"/>
        <v>2</v>
      </c>
    </row>
    <row r="63" spans="1:3">
      <c r="A63">
        <v>2.25</v>
      </c>
      <c r="B63">
        <f t="shared" si="0"/>
        <v>9.4877358363585262</v>
      </c>
      <c r="C63">
        <f t="shared" si="1"/>
        <v>2.25</v>
      </c>
    </row>
    <row r="64" spans="1:3">
      <c r="A64">
        <v>2.5</v>
      </c>
      <c r="B64">
        <f t="shared" si="0"/>
        <v>12.182493960703473</v>
      </c>
      <c r="C64">
        <f t="shared" si="1"/>
        <v>2.5</v>
      </c>
    </row>
    <row r="65" spans="1:3">
      <c r="A65">
        <v>2.75</v>
      </c>
      <c r="B65">
        <f t="shared" si="0"/>
        <v>15.642631884188171</v>
      </c>
      <c r="C65">
        <f t="shared" si="1"/>
        <v>2.75</v>
      </c>
    </row>
    <row r="66" spans="1:3">
      <c r="A66">
        <v>3</v>
      </c>
      <c r="B66">
        <f t="shared" si="0"/>
        <v>20.085536923187668</v>
      </c>
      <c r="C66">
        <f t="shared" si="1"/>
        <v>3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8"/>
  <sheetViews>
    <sheetView topLeftCell="A6" zoomScaleNormal="100" workbookViewId="0">
      <selection activeCell="A7" sqref="A7"/>
    </sheetView>
  </sheetViews>
  <sheetFormatPr baseColWidth="10" defaultColWidth="7.83203125" defaultRowHeight="14"/>
  <cols>
    <col min="1" max="1" width="4.83203125" customWidth="1"/>
    <col min="2" max="3" width="7.83203125" customWidth="1"/>
    <col min="4" max="4" width="3.6640625" customWidth="1"/>
    <col min="5" max="5" width="5.83203125" customWidth="1"/>
    <col min="6" max="8" width="8.1640625" customWidth="1"/>
    <col min="9" max="10" width="7.83203125" customWidth="1"/>
    <col min="11" max="11" width="8.1640625" customWidth="1"/>
    <col min="12" max="12" width="6.83203125" customWidth="1"/>
    <col min="13" max="14" width="7.83203125" customWidth="1"/>
    <col min="15" max="22" width="6.83203125" customWidth="1"/>
  </cols>
  <sheetData>
    <row r="1" spans="1:28">
      <c r="A1" s="1" t="s">
        <v>81</v>
      </c>
      <c r="O1" s="1" t="s">
        <v>82</v>
      </c>
      <c r="Y1">
        <v>0.5</v>
      </c>
      <c r="Z1">
        <f>B5</f>
        <v>100</v>
      </c>
      <c r="AA1">
        <f>1+$C$5*(2-1)</f>
        <v>1.1000000000000001</v>
      </c>
      <c r="AB1">
        <f>LN(AA1)</f>
        <v>9.5310179804324935E-2</v>
      </c>
    </row>
    <row r="2" spans="1:28">
      <c r="A2" s="1"/>
      <c r="F2" s="1" t="s">
        <v>83</v>
      </c>
      <c r="I2" s="1" t="s">
        <v>84</v>
      </c>
      <c r="O2" s="1" t="s">
        <v>85</v>
      </c>
      <c r="Y2">
        <v>0.5</v>
      </c>
      <c r="Z2">
        <f>-Z1*0.25</f>
        <v>-25</v>
      </c>
      <c r="AA2">
        <f>1+$C$5*(0.25-1)</f>
        <v>0.92500000000000004</v>
      </c>
      <c r="AB2">
        <f>LN(AA2)</f>
        <v>-7.7961541469711806E-2</v>
      </c>
    </row>
    <row r="3" spans="1:28">
      <c r="A3" s="1" t="s">
        <v>86</v>
      </c>
      <c r="F3" s="33" t="s">
        <v>87</v>
      </c>
      <c r="G3" s="1" t="s">
        <v>88</v>
      </c>
      <c r="I3" s="33" t="s">
        <v>87</v>
      </c>
      <c r="J3" s="1" t="s">
        <v>89</v>
      </c>
      <c r="O3" s="2" t="s">
        <v>90</v>
      </c>
    </row>
    <row r="4" spans="1:28">
      <c r="B4" s="7" t="s">
        <v>91</v>
      </c>
      <c r="C4" s="1" t="s">
        <v>92</v>
      </c>
      <c r="E4" s="9" t="s">
        <v>93</v>
      </c>
      <c r="F4" s="9" t="s">
        <v>94</v>
      </c>
      <c r="G4" s="9" t="s">
        <v>95</v>
      </c>
      <c r="H4" s="9" t="s">
        <v>96</v>
      </c>
      <c r="I4" s="9" t="s">
        <v>94</v>
      </c>
      <c r="J4" s="9" t="s">
        <v>97</v>
      </c>
      <c r="K4" s="9" t="s">
        <v>98</v>
      </c>
      <c r="L4" s="9" t="s">
        <v>96</v>
      </c>
      <c r="O4" s="1" t="s">
        <v>99</v>
      </c>
      <c r="Z4">
        <f>SUMPRODUCT(Z1:Z2,$Y$1:$Y$2)</f>
        <v>37.5</v>
      </c>
      <c r="AA4">
        <f>SUMPRODUCT(AA1:AA2,$Y$1:$Y$2)</f>
        <v>1.0125000000000002</v>
      </c>
      <c r="AB4">
        <f>SUMPRODUCT(AB1:AB2,$Y$1:$Y$2)</f>
        <v>8.6743191673065642E-3</v>
      </c>
    </row>
    <row r="5" spans="1:28">
      <c r="B5">
        <f>C5*C7</f>
        <v>100</v>
      </c>
      <c r="C5">
        <v>0.1</v>
      </c>
      <c r="E5">
        <v>0.01</v>
      </c>
      <c r="F5" s="25">
        <f>_xlfn.PERCENTILE.INC($F$25:$F$525,E5)</f>
        <v>1567.5</v>
      </c>
      <c r="G5" s="25">
        <f>_xlfn.NORM.INV(E5,$F$17,$F$18)</f>
        <v>-453.70862498307679</v>
      </c>
      <c r="H5" s="25" t="e">
        <f ca="1">[1]!genlinv(E5,$F$19,$F$20,$F$21)</f>
        <v>#NAME?</v>
      </c>
      <c r="I5" s="25">
        <f>_xlfn.PERCENTILE.INC($G$25:$G$525,E5)</f>
        <v>1245.894370910569</v>
      </c>
      <c r="J5" s="25">
        <f>EXP(_xlfn.NORM.INV(E5,$H$17,$H$18))</f>
        <v>163.72367012077925</v>
      </c>
      <c r="K5" s="25" t="e">
        <f ca="1">[1]!LNORMINV(E5,$G$17,$G$18)</f>
        <v>#NAME?</v>
      </c>
      <c r="L5" s="25" t="e">
        <f ca="1">[1]!genlinv(E5,$G$19,$G$20,$G$21)</f>
        <v>#NAME?</v>
      </c>
      <c r="O5" s="1" t="s">
        <v>100</v>
      </c>
      <c r="Z5" t="e">
        <f ca="1">[1]!STDEVPR(Z1:Z2,$Y$1:$Y$2)</f>
        <v>#NAME?</v>
      </c>
      <c r="AA5" t="e">
        <f ca="1">[1]!STDEVPR(AA1:AA2,$Y$1:$Y$2)</f>
        <v>#NAME?</v>
      </c>
      <c r="AB5" t="e">
        <f ca="1">[1]!STDEVPR(AB1:AB2,$Y$1:$Y$2)</f>
        <v>#NAME?</v>
      </c>
    </row>
    <row r="6" spans="1:28">
      <c r="B6" s="9" t="s">
        <v>101</v>
      </c>
      <c r="C6" s="9" t="s">
        <v>101</v>
      </c>
      <c r="E6">
        <v>0.1</v>
      </c>
      <c r="F6" s="25">
        <f t="shared" ref="F6:F15" si="0">_xlfn.PERCENTILE.INC($F$25:$F$525,E6)</f>
        <v>1725.0000000000002</v>
      </c>
      <c r="G6" s="25">
        <f t="shared" ref="G6:G15" si="1">_xlfn.NORM.INV(E6,$F$17,$F$18)</f>
        <v>839.16084573555918</v>
      </c>
      <c r="H6" s="25" t="e">
        <f ca="1">[1]!genlinv(E6,$F$19,$F$20,$F$21)</f>
        <v>#NAME?</v>
      </c>
      <c r="I6" s="25">
        <f t="shared" ref="I6:I15" si="2">_xlfn.PERCENTILE.INC($G$25:$G$525,E6)</f>
        <v>1744.7475177702659</v>
      </c>
      <c r="J6" s="25">
        <f t="shared" ref="J6:J15" si="3">EXP(_xlfn.NORM.INV(E6,$H$17,$H$18))</f>
        <v>588.91467997321547</v>
      </c>
      <c r="K6" s="25" t="e">
        <f ca="1">[1]!LNORMINV(E6,$G$17,$G$18)</f>
        <v>#NAME?</v>
      </c>
      <c r="L6" s="25" t="e">
        <f ca="1">[1]!genlinv(E6,$G$19,$G$20,$G$21)</f>
        <v>#NAME?</v>
      </c>
    </row>
    <row r="7" spans="1:28">
      <c r="A7" t="s">
        <v>102</v>
      </c>
      <c r="B7" s="25">
        <v>1000</v>
      </c>
      <c r="C7" s="25">
        <v>1000</v>
      </c>
      <c r="E7">
        <v>0.2</v>
      </c>
      <c r="F7" s="25">
        <f t="shared" si="0"/>
        <v>1900</v>
      </c>
      <c r="G7" s="25">
        <f t="shared" si="1"/>
        <v>1383.5468574625086</v>
      </c>
      <c r="H7" s="25" t="e">
        <f ca="1">[1]!genlinv(E7,$F$19,$F$20,$F$21)</f>
        <v>#NAME?</v>
      </c>
      <c r="I7" s="25">
        <f t="shared" si="2"/>
        <v>2299.0287920588162</v>
      </c>
      <c r="J7" s="25">
        <f t="shared" si="3"/>
        <v>1009.5813703187717</v>
      </c>
      <c r="K7" s="25" t="e">
        <f ca="1">[1]!LNORMINV(E7,$G$17,$G$18)</f>
        <v>#NAME?</v>
      </c>
      <c r="L7" s="25" t="e">
        <f ca="1">[1]!genlinv(E7,$G$19,$G$20,$G$21)</f>
        <v>#NAME?</v>
      </c>
      <c r="O7" s="1" t="s">
        <v>103</v>
      </c>
      <c r="Z7">
        <f>1000+Z4*100</f>
        <v>4750</v>
      </c>
      <c r="AB7">
        <f>LN(1000)+AB4*100</f>
        <v>7.7751871957127934</v>
      </c>
    </row>
    <row r="8" spans="1:28">
      <c r="A8" s="19">
        <f t="shared" ref="A8:A39" ca="1" si="4">IF(RAND()&lt;0.5,2,0.25)</f>
        <v>2</v>
      </c>
      <c r="B8" s="26">
        <f ca="1">B7+$B$5*(A8-1)</f>
        <v>1100</v>
      </c>
      <c r="C8" s="26">
        <f ca="1">C7*(1+$C$5*(A8-1))</f>
        <v>1100</v>
      </c>
      <c r="D8" s="27"/>
      <c r="E8">
        <v>0.3</v>
      </c>
      <c r="F8" s="25">
        <f t="shared" si="0"/>
        <v>2075</v>
      </c>
      <c r="G8" s="25">
        <f t="shared" si="1"/>
        <v>1776.0874724612736</v>
      </c>
      <c r="H8" s="25" t="e">
        <f ca="1">[1]!genlinv(E8,$F$19,$F$20,$F$21)</f>
        <v>#NAME?</v>
      </c>
      <c r="I8" s="25">
        <f t="shared" si="2"/>
        <v>2853.3100663473688</v>
      </c>
      <c r="J8" s="25">
        <f t="shared" si="3"/>
        <v>1489.1413693931759</v>
      </c>
      <c r="K8" s="25" t="e">
        <f ca="1">[1]!LNORMINV(E8,$G$17,$G$18)</f>
        <v>#NAME?</v>
      </c>
      <c r="L8" s="25" t="e">
        <f ca="1">[1]!genlinv(E8,$G$19,$G$20,$G$21)</f>
        <v>#NAME?</v>
      </c>
      <c r="O8" s="1" t="s">
        <v>104</v>
      </c>
      <c r="Z8" t="e">
        <f ca="1">Z5*(100^0.5)</f>
        <v>#NAME?</v>
      </c>
      <c r="AB8" t="e">
        <f ca="1">AB5*(100^0.5)</f>
        <v>#NAME?</v>
      </c>
    </row>
    <row r="9" spans="1:28">
      <c r="A9" s="19">
        <f t="shared" ca="1" si="4"/>
        <v>2</v>
      </c>
      <c r="B9" s="26">
        <f t="shared" ref="B9:B24" ca="1" si="5">B8+$B$5*(A9-1)</f>
        <v>1200</v>
      </c>
      <c r="C9" s="26">
        <f t="shared" ref="C9:C24" ca="1" si="6">C8*(1+$C$5*(A9-1))</f>
        <v>1210</v>
      </c>
      <c r="E9">
        <v>0.4</v>
      </c>
      <c r="F9" s="25">
        <f t="shared" si="0"/>
        <v>2250</v>
      </c>
      <c r="G9" s="25">
        <f t="shared" si="1"/>
        <v>2111.4989544127397</v>
      </c>
      <c r="H9" s="25" t="e">
        <f ca="1">[1]!genlinv(E9,$F$19,$F$20,$F$21)</f>
        <v>#NAME?</v>
      </c>
      <c r="I9" s="25">
        <f t="shared" si="2"/>
        <v>3407.5913406359191</v>
      </c>
      <c r="J9" s="25">
        <f t="shared" si="3"/>
        <v>2075.7005073880518</v>
      </c>
      <c r="K9" s="25" t="e">
        <f ca="1">[1]!LNORMINV(E9,$G$17,$G$18)</f>
        <v>#NAME?</v>
      </c>
      <c r="L9" s="25" t="e">
        <f ca="1">[1]!genlinv(E9,$G$19,$G$20,$G$21)</f>
        <v>#NAME?</v>
      </c>
      <c r="O9" s="1" t="s">
        <v>105</v>
      </c>
    </row>
    <row r="10" spans="1:28">
      <c r="A10" s="19">
        <f t="shared" ca="1" si="4"/>
        <v>0.25</v>
      </c>
      <c r="B10" s="26">
        <f t="shared" ca="1" si="5"/>
        <v>1125</v>
      </c>
      <c r="C10" s="26">
        <f t="shared" ca="1" si="6"/>
        <v>1119.25</v>
      </c>
      <c r="E10">
        <v>0.5</v>
      </c>
      <c r="F10" s="25">
        <f t="shared" si="0"/>
        <v>2425</v>
      </c>
      <c r="G10" s="25">
        <f t="shared" si="1"/>
        <v>2425</v>
      </c>
      <c r="H10" s="25" t="e">
        <f ca="1">[1]!genlinv(E10,$F$19,$F$20,$F$21)</f>
        <v>#NAME?</v>
      </c>
      <c r="I10" s="25">
        <f t="shared" si="2"/>
        <v>3961.8726149244712</v>
      </c>
      <c r="J10" s="25">
        <f t="shared" si="3"/>
        <v>2831.2084595124661</v>
      </c>
      <c r="K10" s="25" t="e">
        <f ca="1">[1]!LNORMINV(E10,$G$17,$G$18)</f>
        <v>#NAME?</v>
      </c>
      <c r="L10" s="25" t="e">
        <f ca="1">[1]!genlinv(E10,$G$19,$G$20,$G$21)</f>
        <v>#NAME?</v>
      </c>
      <c r="O10" s="1" t="s">
        <v>106</v>
      </c>
    </row>
    <row r="11" spans="1:28">
      <c r="A11" s="19">
        <f t="shared" ca="1" si="4"/>
        <v>2</v>
      </c>
      <c r="B11" s="26">
        <f t="shared" ca="1" si="5"/>
        <v>1225</v>
      </c>
      <c r="C11" s="26">
        <f t="shared" ca="1" si="6"/>
        <v>1231.1750000000002</v>
      </c>
      <c r="E11">
        <v>0.6</v>
      </c>
      <c r="F11" s="25">
        <f t="shared" si="0"/>
        <v>2600</v>
      </c>
      <c r="G11" s="25">
        <f t="shared" si="1"/>
        <v>2738.5010455872603</v>
      </c>
      <c r="H11" s="25" t="e">
        <f ca="1">[1]!genlinv(E11,$F$19,$F$20,$F$21)</f>
        <v>#NAME?</v>
      </c>
      <c r="I11" s="25">
        <f t="shared" si="2"/>
        <v>4516.1538892130229</v>
      </c>
      <c r="J11" s="25">
        <f t="shared" si="3"/>
        <v>3861.7041874222618</v>
      </c>
      <c r="K11" s="25" t="e">
        <f ca="1">[1]!LNORMINV(E11,$G$17,$G$18)</f>
        <v>#NAME?</v>
      </c>
      <c r="L11" s="25" t="e">
        <f ca="1">[1]!genlinv(E11,$G$19,$G$20,$G$21)</f>
        <v>#NAME?</v>
      </c>
      <c r="O11" s="1" t="s">
        <v>107</v>
      </c>
    </row>
    <row r="12" spans="1:28">
      <c r="A12" s="19">
        <f t="shared" ca="1" si="4"/>
        <v>2</v>
      </c>
      <c r="B12" s="26">
        <f t="shared" ca="1" si="5"/>
        <v>1325</v>
      </c>
      <c r="C12" s="26">
        <f t="shared" ca="1" si="6"/>
        <v>1354.2925000000002</v>
      </c>
      <c r="E12">
        <v>0.7</v>
      </c>
      <c r="F12" s="25">
        <f t="shared" si="0"/>
        <v>2775</v>
      </c>
      <c r="G12" s="25">
        <f t="shared" si="1"/>
        <v>3073.9125275387264</v>
      </c>
      <c r="H12" s="25" t="e">
        <f ca="1">[1]!genlinv(E12,$F$19,$F$20,$F$21)</f>
        <v>#NAME?</v>
      </c>
      <c r="I12" s="25">
        <f t="shared" si="2"/>
        <v>5070.4351635015737</v>
      </c>
      <c r="J12" s="25">
        <f t="shared" si="3"/>
        <v>5382.7940758111872</v>
      </c>
      <c r="K12" s="25" t="e">
        <f ca="1">[1]!LNORMINV(E12,$G$17,$G$18)</f>
        <v>#NAME?</v>
      </c>
      <c r="L12" s="25" t="e">
        <f ca="1">[1]!genlinv(E12,$G$19,$G$20,$G$21)</f>
        <v>#NAME?</v>
      </c>
      <c r="O12" s="1" t="s">
        <v>108</v>
      </c>
    </row>
    <row r="13" spans="1:28">
      <c r="A13" s="19">
        <f t="shared" ca="1" si="4"/>
        <v>0.25</v>
      </c>
      <c r="B13" s="26">
        <f t="shared" ca="1" si="5"/>
        <v>1250</v>
      </c>
      <c r="C13" s="26">
        <f t="shared" ca="1" si="6"/>
        <v>1252.7205625000004</v>
      </c>
      <c r="E13">
        <v>0.8</v>
      </c>
      <c r="F13" s="25">
        <f t="shared" si="0"/>
        <v>2950</v>
      </c>
      <c r="G13" s="25">
        <f t="shared" si="1"/>
        <v>3466.4531425374917</v>
      </c>
      <c r="H13" s="25" t="e">
        <f ca="1">[1]!genlinv(E13,$F$19,$F$20,$F$21)</f>
        <v>#NAME?</v>
      </c>
      <c r="I13" s="25">
        <f t="shared" si="2"/>
        <v>5624.7164377901263</v>
      </c>
      <c r="J13" s="25">
        <f t="shared" si="3"/>
        <v>7939.668437705036</v>
      </c>
      <c r="K13" s="25" t="e">
        <f ca="1">[1]!LNORMINV(E13,$G$17,$G$18)</f>
        <v>#NAME?</v>
      </c>
      <c r="L13" s="25" t="e">
        <f ca="1">[1]!genlinv(E13,$G$19,$G$20,$G$21)</f>
        <v>#NAME?</v>
      </c>
      <c r="O13" s="1" t="s">
        <v>109</v>
      </c>
    </row>
    <row r="14" spans="1:28">
      <c r="A14" s="19">
        <f t="shared" ca="1" si="4"/>
        <v>0.25</v>
      </c>
      <c r="B14" s="26">
        <f t="shared" ca="1" si="5"/>
        <v>1175</v>
      </c>
      <c r="C14" s="26">
        <f t="shared" ca="1" si="6"/>
        <v>1158.7665203125005</v>
      </c>
      <c r="E14">
        <v>0.9</v>
      </c>
      <c r="F14" s="25">
        <f t="shared" si="0"/>
        <v>3125</v>
      </c>
      <c r="G14" s="25">
        <f t="shared" si="1"/>
        <v>4010.8391542644408</v>
      </c>
      <c r="H14" s="25" t="e">
        <f ca="1">[1]!genlinv(E14,$F$19,$F$20,$F$21)</f>
        <v>#NAME?</v>
      </c>
      <c r="I14" s="25">
        <f t="shared" si="2"/>
        <v>6178.9977120786771</v>
      </c>
      <c r="J14" s="25">
        <f t="shared" si="3"/>
        <v>13611.040128222838</v>
      </c>
      <c r="K14" s="25" t="e">
        <f ca="1">[1]!LNORMINV(E14,$G$17,$G$18)</f>
        <v>#NAME?</v>
      </c>
      <c r="L14" s="25" t="e">
        <f ca="1">[1]!genlinv(E14,$G$19,$G$20,$G$21)</f>
        <v>#NAME?</v>
      </c>
    </row>
    <row r="15" spans="1:28">
      <c r="A15" s="19">
        <f t="shared" ca="1" si="4"/>
        <v>0.25</v>
      </c>
      <c r="B15" s="26">
        <f t="shared" ca="1" si="5"/>
        <v>1100</v>
      </c>
      <c r="C15" s="26">
        <f t="shared" ca="1" si="6"/>
        <v>1071.8590312890631</v>
      </c>
      <c r="E15">
        <v>0.99</v>
      </c>
      <c r="F15" s="25">
        <f t="shared" si="0"/>
        <v>3282.5</v>
      </c>
      <c r="G15" s="25">
        <f t="shared" si="1"/>
        <v>5303.7086249830772</v>
      </c>
      <c r="H15" s="25" t="e">
        <f ca="1">[1]!genlinv(E15,$F$19,$F$20,$F$21)</f>
        <v>#NAME?</v>
      </c>
      <c r="I15" s="25">
        <f t="shared" si="2"/>
        <v>6677.8508589383737</v>
      </c>
      <c r="J15" s="25">
        <f t="shared" si="3"/>
        <v>48958.964426473787</v>
      </c>
      <c r="K15" s="25" t="e">
        <f ca="1">[1]!LNORMINV(E15,$G$17,$G$18)</f>
        <v>#NAME?</v>
      </c>
      <c r="L15" s="25" t="e">
        <f ca="1">[1]!genlinv(E15,$G$19,$G$20,$G$21)</f>
        <v>#NAME?</v>
      </c>
      <c r="O15" t="s">
        <v>110</v>
      </c>
    </row>
    <row r="16" spans="1:28">
      <c r="A16" s="19">
        <f t="shared" ca="1" si="4"/>
        <v>2</v>
      </c>
      <c r="B16" s="26">
        <f t="shared" ca="1" si="5"/>
        <v>1200</v>
      </c>
      <c r="C16" s="26">
        <f t="shared" ca="1" si="6"/>
        <v>1179.0449344179694</v>
      </c>
      <c r="D16" s="32" t="str">
        <f>IF(H27="","Make SimTable E24:G525, copy H25 down!","")</f>
        <v>Make SimTable E24:G525, copy H25 down!</v>
      </c>
      <c r="I16" s="24" t="s">
        <v>111</v>
      </c>
      <c r="J16" s="3"/>
      <c r="K16" s="28"/>
      <c r="L16" s="3"/>
      <c r="P16" s="1" t="s">
        <v>83</v>
      </c>
      <c r="S16" s="1" t="s">
        <v>84</v>
      </c>
    </row>
    <row r="17" spans="1:23">
      <c r="A17" s="19">
        <f t="shared" ca="1" si="4"/>
        <v>0.25</v>
      </c>
      <c r="B17" s="26">
        <f t="shared" ca="1" si="5"/>
        <v>1125</v>
      </c>
      <c r="C17" s="26">
        <f t="shared" ca="1" si="6"/>
        <v>1090.6165643366219</v>
      </c>
      <c r="E17" s="18" t="s">
        <v>0</v>
      </c>
      <c r="F17" s="25">
        <f>AVERAGE(F25:F525)</f>
        <v>2425</v>
      </c>
      <c r="G17" s="25">
        <f>AVERAGE(G25:G525)</f>
        <v>3961.8726149244712</v>
      </c>
      <c r="H17">
        <f>AVERAGE(H25:H525)</f>
        <v>7.94845891698683</v>
      </c>
      <c r="I17" s="24" t="s">
        <v>112</v>
      </c>
      <c r="J17" s="3"/>
      <c r="K17" s="28"/>
      <c r="L17" s="3"/>
      <c r="O17" s="9" t="s">
        <v>113</v>
      </c>
      <c r="P17" s="37" t="s">
        <v>114</v>
      </c>
      <c r="Q17" s="9" t="s">
        <v>95</v>
      </c>
      <c r="R17" s="9" t="s">
        <v>96</v>
      </c>
      <c r="S17" s="37" t="s">
        <v>114</v>
      </c>
      <c r="T17" s="9" t="s">
        <v>97</v>
      </c>
      <c r="U17" s="9" t="s">
        <v>98</v>
      </c>
      <c r="V17" s="9" t="s">
        <v>96</v>
      </c>
      <c r="W17" s="9"/>
    </row>
    <row r="18" spans="1:23">
      <c r="A18" s="19">
        <f t="shared" ca="1" si="4"/>
        <v>0.25</v>
      </c>
      <c r="B18" s="26">
        <f t="shared" ca="1" si="5"/>
        <v>1050</v>
      </c>
      <c r="C18" s="26">
        <f t="shared" ca="1" si="6"/>
        <v>1008.8203220113753</v>
      </c>
      <c r="E18" s="18" t="s">
        <v>1</v>
      </c>
      <c r="F18" s="25">
        <f>_xlfn.STDEV.S(F25:F525)</f>
        <v>1237.4368670764582</v>
      </c>
      <c r="G18" s="25">
        <f>_xlfn.STDEV.S(G25:G525)</f>
        <v>3919.3604773415555</v>
      </c>
      <c r="H18">
        <f>_xlfn.STDEV.S(H25:H525)</f>
        <v>1.2252160910073684</v>
      </c>
      <c r="I18" s="24" t="s">
        <v>115</v>
      </c>
      <c r="J18" s="3"/>
      <c r="K18" s="28"/>
      <c r="L18" s="24" t="s">
        <v>116</v>
      </c>
      <c r="O18">
        <f ca="1">RAND()</f>
        <v>0.43219881427644402</v>
      </c>
      <c r="P18" s="25">
        <f ca="1">_xlfn.PERCENTILE.INC($F$25:$F$525,O18)</f>
        <v>2306.3479249837774</v>
      </c>
      <c r="Q18" s="25">
        <f ca="1">_xlfn.NORM.INV(O18,$F$17,$F$18)</f>
        <v>2213.6719054038672</v>
      </c>
      <c r="R18" s="25" t="e">
        <f ca="1">[1]!genlinv(O18,$F$19,$F$20,$F$21)</f>
        <v>#NAME?</v>
      </c>
      <c r="S18" s="25">
        <f ca="1">_xlfn.PERCENTILE.INC($G$25:$G$525,O18)</f>
        <v>3586.0633387131984</v>
      </c>
      <c r="T18" s="25">
        <f ca="1">EXP(_xlfn.NORM.INV(O18,$H$17,$H$18))</f>
        <v>2296.6753885574744</v>
      </c>
      <c r="U18" s="25" t="e">
        <f ca="1">[1]!LNORMINV(O18,$G$17,$G$18)</f>
        <v>#NAME?</v>
      </c>
      <c r="V18" s="25" t="e">
        <f ca="1">[1]!genlinv(O18,$G$19,$G$20,$G$21)</f>
        <v>#NAME?</v>
      </c>
      <c r="W18" s="25"/>
    </row>
    <row r="19" spans="1:23">
      <c r="A19" s="19">
        <f t="shared" ca="1" si="4"/>
        <v>2</v>
      </c>
      <c r="B19" s="26">
        <f t="shared" ca="1" si="5"/>
        <v>1150</v>
      </c>
      <c r="C19" s="26">
        <f t="shared" ca="1" si="6"/>
        <v>1109.702354212513</v>
      </c>
      <c r="E19" s="7" t="s">
        <v>117</v>
      </c>
      <c r="F19" s="25">
        <f>_xlfn.PERCENTILE.INC(F25:F525,0.25)</f>
        <v>1987.5</v>
      </c>
      <c r="G19" s="25">
        <f>_xlfn.PERCENTILE.INC(G25:G525,0.25)</f>
        <v>2576.1694292030925</v>
      </c>
      <c r="H19" s="19"/>
      <c r="I19" s="24" t="s">
        <v>118</v>
      </c>
      <c r="J19" s="3"/>
      <c r="K19" s="3"/>
      <c r="L19" s="3"/>
    </row>
    <row r="20" spans="1:23">
      <c r="A20" s="19">
        <f t="shared" ca="1" si="4"/>
        <v>2</v>
      </c>
      <c r="B20" s="26">
        <f t="shared" ca="1" si="5"/>
        <v>1250</v>
      </c>
      <c r="C20" s="26">
        <f t="shared" ca="1" si="6"/>
        <v>1220.6725896337643</v>
      </c>
      <c r="E20" s="7" t="s">
        <v>119</v>
      </c>
      <c r="F20" s="25">
        <f>_xlfn.PERCENTILE.INC(F25:F525,0.5)</f>
        <v>2425</v>
      </c>
      <c r="G20" s="25">
        <f>_xlfn.PERCENTILE.INC(G25:G525,0.5)</f>
        <v>3961.8726149244712</v>
      </c>
      <c r="H20" s="19"/>
      <c r="I20" s="24" t="s">
        <v>120</v>
      </c>
      <c r="J20" s="3"/>
      <c r="K20" s="3" t="s">
        <v>121</v>
      </c>
      <c r="P20" s="9" t="s">
        <v>122</v>
      </c>
      <c r="Q20" s="9" t="s">
        <v>123</v>
      </c>
      <c r="S20" t="s">
        <v>124</v>
      </c>
    </row>
    <row r="21" spans="1:23">
      <c r="A21" s="19">
        <f t="shared" ca="1" si="4"/>
        <v>0.25</v>
      </c>
      <c r="B21" s="26">
        <f t="shared" ca="1" si="5"/>
        <v>1175</v>
      </c>
      <c r="C21" s="26">
        <f t="shared" ca="1" si="6"/>
        <v>1129.1221454112322</v>
      </c>
      <c r="D21" s="1"/>
      <c r="E21" s="7" t="s">
        <v>125</v>
      </c>
      <c r="F21" s="25">
        <f>_xlfn.PERCENTILE.INC(F25:F525,0.75)</f>
        <v>2862.5</v>
      </c>
      <c r="G21" s="25">
        <f>_xlfn.PERCENTILE.INC(G25:G525,0.75)</f>
        <v>5347.57580064585</v>
      </c>
      <c r="H21" s="19"/>
      <c r="I21" s="24" t="s">
        <v>126</v>
      </c>
      <c r="J21" s="3"/>
      <c r="K21" s="24" t="s">
        <v>127</v>
      </c>
      <c r="O21" s="7" t="s">
        <v>128</v>
      </c>
      <c r="P21" s="38">
        <f>F20-F19</f>
        <v>437.5</v>
      </c>
      <c r="Q21" s="25">
        <f>G20-G19</f>
        <v>1385.7031857213788</v>
      </c>
      <c r="R21" s="25"/>
      <c r="S21" t="s">
        <v>129</v>
      </c>
    </row>
    <row r="22" spans="1:23">
      <c r="A22" s="19">
        <f t="shared" ca="1" si="4"/>
        <v>0.25</v>
      </c>
      <c r="B22" s="26">
        <f t="shared" ca="1" si="5"/>
        <v>1100</v>
      </c>
      <c r="C22" s="26">
        <f t="shared" ca="1" si="6"/>
        <v>1044.4379845053897</v>
      </c>
      <c r="F22" s="1" t="s">
        <v>130</v>
      </c>
      <c r="I22" s="24" t="s">
        <v>131</v>
      </c>
      <c r="J22" s="3"/>
      <c r="K22" s="3"/>
      <c r="L22" s="24" t="s">
        <v>132</v>
      </c>
      <c r="O22" s="7" t="s">
        <v>133</v>
      </c>
      <c r="P22" s="39">
        <f>F21-F20</f>
        <v>437.5</v>
      </c>
      <c r="Q22" s="25">
        <f>G21-G20</f>
        <v>1385.7031857213788</v>
      </c>
      <c r="S22" t="s">
        <v>364</v>
      </c>
    </row>
    <row r="23" spans="1:23">
      <c r="A23" s="19">
        <f t="shared" ca="1" si="4"/>
        <v>2</v>
      </c>
      <c r="B23" s="26">
        <f t="shared" ca="1" si="5"/>
        <v>1200</v>
      </c>
      <c r="C23" s="26">
        <f t="shared" ca="1" si="6"/>
        <v>1148.8817829559289</v>
      </c>
      <c r="E23" s="1"/>
      <c r="F23" s="9" t="s">
        <v>122</v>
      </c>
      <c r="G23" s="9" t="s">
        <v>123</v>
      </c>
      <c r="I23" s="24" t="s">
        <v>357</v>
      </c>
      <c r="J23" s="3"/>
      <c r="K23" s="28"/>
      <c r="L23" s="3"/>
      <c r="O23" s="7" t="s">
        <v>134</v>
      </c>
      <c r="P23">
        <f>F20/F19</f>
        <v>1.220125786163522</v>
      </c>
      <c r="Q23" s="40">
        <f>G20/G19</f>
        <v>1.5378928769254239</v>
      </c>
      <c r="S23" t="s">
        <v>365</v>
      </c>
    </row>
    <row r="24" spans="1:23">
      <c r="A24" s="19">
        <f t="shared" ca="1" si="4"/>
        <v>2</v>
      </c>
      <c r="B24" s="26">
        <f t="shared" ca="1" si="5"/>
        <v>1300</v>
      </c>
      <c r="C24" s="26">
        <f t="shared" ca="1" si="6"/>
        <v>1263.7699612515219</v>
      </c>
      <c r="E24" s="29" t="s">
        <v>135</v>
      </c>
      <c r="F24" s="30">
        <f ca="1">B107</f>
        <v>1900</v>
      </c>
      <c r="G24" s="30">
        <f ca="1">C107</f>
        <v>1683.5227519215464</v>
      </c>
      <c r="H24" s="9" t="s">
        <v>136</v>
      </c>
      <c r="I24" s="24" t="s">
        <v>358</v>
      </c>
      <c r="J24" s="3"/>
      <c r="K24" s="28"/>
      <c r="L24" s="3"/>
      <c r="O24" s="7" t="s">
        <v>137</v>
      </c>
      <c r="P24">
        <f>F21/F20</f>
        <v>1.1804123711340206</v>
      </c>
      <c r="Q24" s="41">
        <f>G21/G20</f>
        <v>1.3497596516610355</v>
      </c>
      <c r="S24" t="s">
        <v>138</v>
      </c>
    </row>
    <row r="25" spans="1:23">
      <c r="A25" s="19">
        <f t="shared" ca="1" si="4"/>
        <v>0.25</v>
      </c>
      <c r="B25" s="26">
        <f t="shared" ref="B25:B40" ca="1" si="7">B24+$B$5*(A25-1)</f>
        <v>1225</v>
      </c>
      <c r="C25" s="26">
        <f t="shared" ref="C25:C40" ca="1" si="8">C24*(1+$C$5*(A25-1))</f>
        <v>1168.9872141576577</v>
      </c>
      <c r="E25">
        <v>0</v>
      </c>
      <c r="F25" s="25">
        <v>1550</v>
      </c>
      <c r="G25" s="25">
        <v>1190.4662434817137</v>
      </c>
      <c r="H25">
        <f>LN(G25)</f>
        <v>7.0821003106166476</v>
      </c>
      <c r="I25" s="24" t="s">
        <v>359</v>
      </c>
      <c r="J25" s="3"/>
      <c r="K25" s="28"/>
      <c r="L25" s="3"/>
      <c r="O25" s="7" t="s">
        <v>119</v>
      </c>
      <c r="P25" s="25">
        <f>F20</f>
        <v>2425</v>
      </c>
      <c r="Q25" s="25">
        <f>G20</f>
        <v>3961.8726149244712</v>
      </c>
      <c r="S25" t="s">
        <v>366</v>
      </c>
    </row>
    <row r="26" spans="1:23">
      <c r="A26" s="19">
        <f t="shared" ca="1" si="4"/>
        <v>0.25</v>
      </c>
      <c r="B26" s="26">
        <f t="shared" ca="1" si="7"/>
        <v>1150</v>
      </c>
      <c r="C26" s="26">
        <f t="shared" ca="1" si="8"/>
        <v>1081.3131730958335</v>
      </c>
      <c r="E26">
        <v>2E-3</v>
      </c>
      <c r="F26" s="25">
        <v>3300</v>
      </c>
      <c r="G26" s="25">
        <v>6733.2789863672288</v>
      </c>
      <c r="H26">
        <f>LN(G26)</f>
        <v>8.8148175233570125</v>
      </c>
      <c r="I26" s="24" t="s">
        <v>139</v>
      </c>
      <c r="J26" s="3"/>
      <c r="K26" s="28"/>
      <c r="L26" s="3"/>
      <c r="S26" t="s">
        <v>367</v>
      </c>
    </row>
    <row r="27" spans="1:23">
      <c r="A27" s="19">
        <f t="shared" ca="1" si="4"/>
        <v>2</v>
      </c>
      <c r="B27" s="26">
        <f t="shared" ca="1" si="7"/>
        <v>1250</v>
      </c>
      <c r="C27" s="26">
        <f t="shared" ca="1" si="8"/>
        <v>1189.4444904054169</v>
      </c>
      <c r="F27" s="25"/>
      <c r="G27" s="25"/>
      <c r="I27" s="24" t="s">
        <v>360</v>
      </c>
      <c r="J27" s="3"/>
      <c r="K27" s="28"/>
      <c r="L27" s="3"/>
      <c r="Q27">
        <f>LN(Q25)</f>
        <v>8.2844720750314913</v>
      </c>
      <c r="S27" t="s">
        <v>140</v>
      </c>
    </row>
    <row r="28" spans="1:23">
      <c r="A28" s="19">
        <f t="shared" ca="1" si="4"/>
        <v>0.25</v>
      </c>
      <c r="B28" s="26">
        <f t="shared" ca="1" si="7"/>
        <v>1175</v>
      </c>
      <c r="C28" s="26">
        <f t="shared" ca="1" si="8"/>
        <v>1100.2361536250107</v>
      </c>
      <c r="F28" s="25"/>
      <c r="G28" s="25"/>
      <c r="I28" s="24" t="s">
        <v>361</v>
      </c>
      <c r="J28" s="3"/>
      <c r="K28" s="28"/>
      <c r="L28" s="3"/>
      <c r="O28" s="7" t="s">
        <v>0</v>
      </c>
      <c r="P28" s="25">
        <f>F17</f>
        <v>2425</v>
      </c>
      <c r="Q28">
        <f>H17</f>
        <v>7.94845891698683</v>
      </c>
      <c r="R28" s="1" t="s">
        <v>141</v>
      </c>
      <c r="S28" t="s">
        <v>142</v>
      </c>
    </row>
    <row r="29" spans="1:23">
      <c r="A29" s="19">
        <f t="shared" ca="1" si="4"/>
        <v>2</v>
      </c>
      <c r="B29" s="26">
        <f t="shared" ca="1" si="7"/>
        <v>1275</v>
      </c>
      <c r="C29" s="26">
        <f t="shared" ca="1" si="8"/>
        <v>1210.259768987512</v>
      </c>
      <c r="F29" s="25"/>
      <c r="G29" s="25"/>
      <c r="I29" s="24" t="s">
        <v>143</v>
      </c>
      <c r="J29" s="3"/>
      <c r="K29" s="28"/>
      <c r="L29" s="3"/>
      <c r="S29" t="s">
        <v>144</v>
      </c>
    </row>
    <row r="30" spans="1:23">
      <c r="A30" s="19">
        <f t="shared" ca="1" si="4"/>
        <v>0.25</v>
      </c>
      <c r="B30" s="26">
        <f t="shared" ca="1" si="7"/>
        <v>1200</v>
      </c>
      <c r="C30" s="26">
        <f t="shared" ca="1" si="8"/>
        <v>1119.4902863134487</v>
      </c>
      <c r="F30" s="25"/>
      <c r="G30" s="25"/>
      <c r="I30" s="24" t="s">
        <v>362</v>
      </c>
      <c r="J30" s="3"/>
      <c r="K30" s="28"/>
      <c r="L30" s="28"/>
      <c r="P30">
        <f>P21/0.675</f>
        <v>648.14814814814815</v>
      </c>
      <c r="Q30">
        <f>LN(Q23)/0.675</f>
        <v>0.6376492115021829</v>
      </c>
      <c r="S30" t="s">
        <v>145</v>
      </c>
    </row>
    <row r="31" spans="1:23">
      <c r="A31" s="19">
        <f t="shared" ca="1" si="4"/>
        <v>0.25</v>
      </c>
      <c r="B31" s="26">
        <f t="shared" ca="1" si="7"/>
        <v>1125</v>
      </c>
      <c r="C31" s="26">
        <f t="shared" ca="1" si="8"/>
        <v>1035.52851483994</v>
      </c>
      <c r="F31" s="25"/>
      <c r="G31" s="25"/>
      <c r="I31" s="24" t="s">
        <v>363</v>
      </c>
      <c r="J31" s="3"/>
      <c r="K31" s="28"/>
      <c r="L31" s="28"/>
      <c r="O31" s="7" t="s">
        <v>1</v>
      </c>
      <c r="P31" s="25">
        <f>F18</f>
        <v>1237.4368670764582</v>
      </c>
      <c r="Q31">
        <f>H18</f>
        <v>1.2252160910073684</v>
      </c>
      <c r="R31" s="1" t="s">
        <v>146</v>
      </c>
      <c r="S31" t="s">
        <v>147</v>
      </c>
    </row>
    <row r="32" spans="1:23">
      <c r="A32" s="19">
        <f t="shared" ca="1" si="4"/>
        <v>2</v>
      </c>
      <c r="B32" s="26">
        <f t="shared" ca="1" si="7"/>
        <v>1225</v>
      </c>
      <c r="C32" s="26">
        <f t="shared" ca="1" si="8"/>
        <v>1139.0813663239342</v>
      </c>
      <c r="F32" s="25"/>
      <c r="G32" s="25"/>
      <c r="I32" s="24" t="s">
        <v>148</v>
      </c>
      <c r="J32" s="3"/>
      <c r="K32" s="28"/>
      <c r="L32" s="28"/>
      <c r="S32" s="1" t="s">
        <v>149</v>
      </c>
    </row>
    <row r="33" spans="1:19">
      <c r="A33" s="19">
        <f t="shared" ca="1" si="4"/>
        <v>0.25</v>
      </c>
      <c r="B33" s="26">
        <f t="shared" ca="1" si="7"/>
        <v>1150</v>
      </c>
      <c r="C33" s="26">
        <f t="shared" ca="1" si="8"/>
        <v>1053.6502638496393</v>
      </c>
      <c r="F33" s="25"/>
      <c r="G33" s="25"/>
      <c r="I33" s="24" t="s">
        <v>150</v>
      </c>
      <c r="J33" s="3"/>
      <c r="K33" s="28"/>
      <c r="L33" s="28"/>
      <c r="S33" t="s">
        <v>151</v>
      </c>
    </row>
    <row r="34" spans="1:19">
      <c r="A34" s="19">
        <f t="shared" ca="1" si="4"/>
        <v>0.25</v>
      </c>
      <c r="B34" s="26">
        <f t="shared" ca="1" si="7"/>
        <v>1075</v>
      </c>
      <c r="C34" s="26">
        <f t="shared" ca="1" si="8"/>
        <v>974.62649406091634</v>
      </c>
      <c r="F34" s="25"/>
      <c r="G34" s="25"/>
      <c r="I34" s="24" t="s">
        <v>152</v>
      </c>
      <c r="J34" s="3"/>
      <c r="K34" s="28"/>
      <c r="L34" s="28"/>
      <c r="S34" t="s">
        <v>153</v>
      </c>
    </row>
    <row r="35" spans="1:19">
      <c r="A35" s="19">
        <f t="shared" ca="1" si="4"/>
        <v>2</v>
      </c>
      <c r="B35" s="26">
        <f t="shared" ca="1" si="7"/>
        <v>1175</v>
      </c>
      <c r="C35" s="26">
        <f t="shared" ca="1" si="8"/>
        <v>1072.0891434670082</v>
      </c>
      <c r="F35" s="25"/>
      <c r="G35" s="25"/>
      <c r="S35" t="s">
        <v>154</v>
      </c>
    </row>
    <row r="36" spans="1:19">
      <c r="A36" s="19">
        <f t="shared" ca="1" si="4"/>
        <v>0.25</v>
      </c>
      <c r="B36" s="26">
        <f t="shared" ca="1" si="7"/>
        <v>1100</v>
      </c>
      <c r="C36" s="26">
        <f t="shared" ca="1" si="8"/>
        <v>991.68245770698263</v>
      </c>
      <c r="J36" s="3"/>
      <c r="K36" s="28"/>
      <c r="L36" s="28"/>
      <c r="S36" t="s">
        <v>155</v>
      </c>
    </row>
    <row r="37" spans="1:19">
      <c r="A37" s="19">
        <f t="shared" ca="1" si="4"/>
        <v>2</v>
      </c>
      <c r="B37" s="26">
        <f t="shared" ca="1" si="7"/>
        <v>1200</v>
      </c>
      <c r="C37" s="26">
        <f t="shared" ca="1" si="8"/>
        <v>1090.850703477681</v>
      </c>
      <c r="K37" s="25"/>
      <c r="L37" s="25"/>
      <c r="S37" t="s">
        <v>156</v>
      </c>
    </row>
    <row r="38" spans="1:19">
      <c r="A38" s="19">
        <f t="shared" ca="1" si="4"/>
        <v>0.25</v>
      </c>
      <c r="B38" s="26">
        <f t="shared" ca="1" si="7"/>
        <v>1125</v>
      </c>
      <c r="C38" s="26">
        <f t="shared" ca="1" si="8"/>
        <v>1009.036900716855</v>
      </c>
      <c r="K38" s="25"/>
      <c r="L38" s="25"/>
      <c r="S38" t="s">
        <v>157</v>
      </c>
    </row>
    <row r="39" spans="1:19">
      <c r="A39" s="19">
        <f t="shared" ca="1" si="4"/>
        <v>0.25</v>
      </c>
      <c r="B39" s="26">
        <f t="shared" ca="1" si="7"/>
        <v>1050</v>
      </c>
      <c r="C39" s="26">
        <f t="shared" ca="1" si="8"/>
        <v>933.35913316309097</v>
      </c>
      <c r="K39" s="25"/>
      <c r="L39" s="25"/>
      <c r="S39" t="s">
        <v>158</v>
      </c>
    </row>
    <row r="40" spans="1:19">
      <c r="A40" s="19">
        <f t="shared" ref="A40:A71" ca="1" si="9">IF(RAND()&lt;0.5,2,0.25)</f>
        <v>0.25</v>
      </c>
      <c r="B40" s="26">
        <f t="shared" ca="1" si="7"/>
        <v>975</v>
      </c>
      <c r="C40" s="26">
        <f t="shared" ca="1" si="8"/>
        <v>863.35719817585914</v>
      </c>
      <c r="K40" s="25"/>
      <c r="L40" s="25"/>
    </row>
    <row r="41" spans="1:19">
      <c r="A41" s="19">
        <f t="shared" ca="1" si="9"/>
        <v>2</v>
      </c>
      <c r="B41" s="26">
        <f t="shared" ref="B41:B56" ca="1" si="10">B40+$B$5*(A41-1)</f>
        <v>1075</v>
      </c>
      <c r="C41" s="26">
        <f t="shared" ref="C41:C56" ca="1" si="11">C40*(1+$C$5*(A41-1))</f>
        <v>949.69291799344512</v>
      </c>
      <c r="K41" s="25"/>
      <c r="L41" s="25"/>
    </row>
    <row r="42" spans="1:19">
      <c r="A42" s="19">
        <f t="shared" ca="1" si="9"/>
        <v>2</v>
      </c>
      <c r="B42" s="26">
        <f t="shared" ca="1" si="10"/>
        <v>1175</v>
      </c>
      <c r="C42" s="26">
        <f t="shared" ca="1" si="11"/>
        <v>1044.6622097927898</v>
      </c>
      <c r="K42" s="25"/>
      <c r="L42" s="25"/>
    </row>
    <row r="43" spans="1:19">
      <c r="A43" s="19">
        <f t="shared" ca="1" si="9"/>
        <v>0.25</v>
      </c>
      <c r="B43" s="26">
        <f t="shared" ca="1" si="10"/>
        <v>1100</v>
      </c>
      <c r="C43" s="26">
        <f t="shared" ca="1" si="11"/>
        <v>966.31254405833056</v>
      </c>
      <c r="K43" s="25"/>
      <c r="L43" s="25"/>
    </row>
    <row r="44" spans="1:19">
      <c r="A44" s="19">
        <f t="shared" ca="1" si="9"/>
        <v>2</v>
      </c>
      <c r="B44" s="26">
        <f t="shared" ca="1" si="10"/>
        <v>1200</v>
      </c>
      <c r="C44" s="26">
        <f t="shared" ca="1" si="11"/>
        <v>1062.9437984641636</v>
      </c>
      <c r="K44" s="25"/>
      <c r="L44" s="25"/>
    </row>
    <row r="45" spans="1:19">
      <c r="A45" s="19">
        <f t="shared" ca="1" si="9"/>
        <v>0.25</v>
      </c>
      <c r="B45" s="26">
        <f t="shared" ca="1" si="10"/>
        <v>1125</v>
      </c>
      <c r="C45" s="26">
        <f t="shared" ca="1" si="11"/>
        <v>983.22301357935135</v>
      </c>
      <c r="K45" s="25"/>
      <c r="L45" s="25"/>
    </row>
    <row r="46" spans="1:19">
      <c r="A46" s="19">
        <f t="shared" ca="1" si="9"/>
        <v>0.25</v>
      </c>
      <c r="B46" s="26">
        <f t="shared" ca="1" si="10"/>
        <v>1050</v>
      </c>
      <c r="C46" s="26">
        <f t="shared" ca="1" si="11"/>
        <v>909.4812875609</v>
      </c>
      <c r="K46" s="25"/>
      <c r="L46" s="25"/>
    </row>
    <row r="47" spans="1:19">
      <c r="A47" s="19">
        <f t="shared" ca="1" si="9"/>
        <v>0.25</v>
      </c>
      <c r="B47" s="26">
        <f t="shared" ca="1" si="10"/>
        <v>975</v>
      </c>
      <c r="C47" s="26">
        <f t="shared" ca="1" si="11"/>
        <v>841.27019099383256</v>
      </c>
      <c r="K47" s="25"/>
      <c r="L47" s="25"/>
    </row>
    <row r="48" spans="1:19">
      <c r="A48" s="19">
        <f t="shared" ca="1" si="9"/>
        <v>2</v>
      </c>
      <c r="B48" s="26">
        <f t="shared" ca="1" si="10"/>
        <v>1075</v>
      </c>
      <c r="C48" s="26">
        <f t="shared" ca="1" si="11"/>
        <v>925.3972100932159</v>
      </c>
      <c r="K48" s="25"/>
      <c r="L48" s="25"/>
    </row>
    <row r="49" spans="1:12">
      <c r="A49" s="19">
        <f t="shared" ca="1" si="9"/>
        <v>0.25</v>
      </c>
      <c r="B49" s="26">
        <f t="shared" ca="1" si="10"/>
        <v>1000</v>
      </c>
      <c r="C49" s="26">
        <f t="shared" ca="1" si="11"/>
        <v>855.99241933622477</v>
      </c>
      <c r="K49" s="25"/>
      <c r="L49" s="25"/>
    </row>
    <row r="50" spans="1:12">
      <c r="A50" s="19">
        <f t="shared" ca="1" si="9"/>
        <v>2</v>
      </c>
      <c r="B50" s="26">
        <f t="shared" ca="1" si="10"/>
        <v>1100</v>
      </c>
      <c r="C50" s="26">
        <f t="shared" ca="1" si="11"/>
        <v>941.59166126984735</v>
      </c>
      <c r="K50" s="25"/>
      <c r="L50" s="25"/>
    </row>
    <row r="51" spans="1:12">
      <c r="A51" s="19">
        <f t="shared" ca="1" si="9"/>
        <v>2</v>
      </c>
      <c r="B51" s="26">
        <f t="shared" ca="1" si="10"/>
        <v>1200</v>
      </c>
      <c r="C51" s="26">
        <f t="shared" ca="1" si="11"/>
        <v>1035.7508273968322</v>
      </c>
      <c r="K51" s="25"/>
      <c r="L51" s="25"/>
    </row>
    <row r="52" spans="1:12">
      <c r="A52" s="19">
        <f t="shared" ca="1" si="9"/>
        <v>0.25</v>
      </c>
      <c r="B52" s="26">
        <f t="shared" ca="1" si="10"/>
        <v>1125</v>
      </c>
      <c r="C52" s="26">
        <f t="shared" ca="1" si="11"/>
        <v>958.06951534206985</v>
      </c>
      <c r="K52" s="25"/>
      <c r="L52" s="25"/>
    </row>
    <row r="53" spans="1:12">
      <c r="A53" s="19">
        <f t="shared" ca="1" si="9"/>
        <v>2</v>
      </c>
      <c r="B53" s="26">
        <f t="shared" ca="1" si="10"/>
        <v>1225</v>
      </c>
      <c r="C53" s="26">
        <f t="shared" ca="1" si="11"/>
        <v>1053.8764668762769</v>
      </c>
      <c r="K53" s="25"/>
      <c r="L53" s="25"/>
    </row>
    <row r="54" spans="1:12">
      <c r="A54" s="19">
        <f t="shared" ca="1" si="9"/>
        <v>2</v>
      </c>
      <c r="B54" s="26">
        <f t="shared" ca="1" si="10"/>
        <v>1325</v>
      </c>
      <c r="C54" s="26">
        <f t="shared" ca="1" si="11"/>
        <v>1159.2641135639046</v>
      </c>
      <c r="K54" s="25"/>
      <c r="L54" s="25"/>
    </row>
    <row r="55" spans="1:12">
      <c r="A55" s="19">
        <f t="shared" ca="1" si="9"/>
        <v>0.25</v>
      </c>
      <c r="B55" s="26">
        <f t="shared" ca="1" si="10"/>
        <v>1250</v>
      </c>
      <c r="C55" s="26">
        <f t="shared" ca="1" si="11"/>
        <v>1072.3193050466118</v>
      </c>
      <c r="K55" s="25"/>
      <c r="L55" s="25"/>
    </row>
    <row r="56" spans="1:12">
      <c r="A56" s="19">
        <f t="shared" ca="1" si="9"/>
        <v>2</v>
      </c>
      <c r="B56" s="26">
        <f t="shared" ca="1" si="10"/>
        <v>1350</v>
      </c>
      <c r="C56" s="26">
        <f t="shared" ca="1" si="11"/>
        <v>1179.5512355512731</v>
      </c>
      <c r="K56" s="25"/>
      <c r="L56" s="25"/>
    </row>
    <row r="57" spans="1:12">
      <c r="A57" s="19">
        <f t="shared" ca="1" si="9"/>
        <v>0.25</v>
      </c>
      <c r="B57" s="26">
        <f t="shared" ref="B57:B72" ca="1" si="12">B56+$B$5*(A57-1)</f>
        <v>1275</v>
      </c>
      <c r="C57" s="26">
        <f t="shared" ref="C57:C72" ca="1" si="13">C56*(1+$C$5*(A57-1))</f>
        <v>1091.0848928849277</v>
      </c>
      <c r="K57" s="25"/>
      <c r="L57" s="25"/>
    </row>
    <row r="58" spans="1:12">
      <c r="A58" s="19">
        <f t="shared" ca="1" si="9"/>
        <v>2</v>
      </c>
      <c r="B58" s="26">
        <f t="shared" ca="1" si="12"/>
        <v>1375</v>
      </c>
      <c r="C58" s="26">
        <f t="shared" ca="1" si="13"/>
        <v>1200.1933821734206</v>
      </c>
      <c r="K58" s="25"/>
      <c r="L58" s="25"/>
    </row>
    <row r="59" spans="1:12">
      <c r="A59" s="19">
        <f t="shared" ca="1" si="9"/>
        <v>0.25</v>
      </c>
      <c r="B59" s="26">
        <f t="shared" ca="1" si="12"/>
        <v>1300</v>
      </c>
      <c r="C59" s="26">
        <f t="shared" ca="1" si="13"/>
        <v>1110.1788785104141</v>
      </c>
      <c r="K59" s="25"/>
      <c r="L59" s="25"/>
    </row>
    <row r="60" spans="1:12">
      <c r="A60" s="19">
        <f t="shared" ca="1" si="9"/>
        <v>0.25</v>
      </c>
      <c r="B60" s="26">
        <f t="shared" ca="1" si="12"/>
        <v>1225</v>
      </c>
      <c r="C60" s="26">
        <f t="shared" ca="1" si="13"/>
        <v>1026.915462622133</v>
      </c>
      <c r="K60" s="25"/>
      <c r="L60" s="25"/>
    </row>
    <row r="61" spans="1:12">
      <c r="A61" s="19">
        <f t="shared" ca="1" si="9"/>
        <v>0.25</v>
      </c>
      <c r="B61" s="26">
        <f t="shared" ca="1" si="12"/>
        <v>1150</v>
      </c>
      <c r="C61" s="26">
        <f t="shared" ca="1" si="13"/>
        <v>949.89680292547303</v>
      </c>
      <c r="K61" s="25"/>
      <c r="L61" s="25"/>
    </row>
    <row r="62" spans="1:12">
      <c r="A62" s="19">
        <f t="shared" ca="1" si="9"/>
        <v>2</v>
      </c>
      <c r="B62" s="26">
        <f t="shared" ca="1" si="12"/>
        <v>1250</v>
      </c>
      <c r="C62" s="26">
        <f t="shared" ca="1" si="13"/>
        <v>1044.8864832180204</v>
      </c>
      <c r="K62" s="25"/>
      <c r="L62" s="25"/>
    </row>
    <row r="63" spans="1:12">
      <c r="A63" s="19">
        <f t="shared" ca="1" si="9"/>
        <v>0.25</v>
      </c>
      <c r="B63" s="26">
        <f t="shared" ca="1" si="12"/>
        <v>1175</v>
      </c>
      <c r="C63" s="26">
        <f t="shared" ca="1" si="13"/>
        <v>966.51999697666895</v>
      </c>
      <c r="K63" s="25"/>
      <c r="L63" s="25"/>
    </row>
    <row r="64" spans="1:12">
      <c r="A64" s="19">
        <f t="shared" ca="1" si="9"/>
        <v>0.25</v>
      </c>
      <c r="B64" s="26">
        <f t="shared" ca="1" si="12"/>
        <v>1100</v>
      </c>
      <c r="C64" s="26">
        <f t="shared" ca="1" si="13"/>
        <v>894.03099720341879</v>
      </c>
      <c r="K64" s="25"/>
      <c r="L64" s="25"/>
    </row>
    <row r="65" spans="1:12">
      <c r="A65" s="19">
        <f t="shared" ca="1" si="9"/>
        <v>0.25</v>
      </c>
      <c r="B65" s="26">
        <f t="shared" ca="1" si="12"/>
        <v>1025</v>
      </c>
      <c r="C65" s="26">
        <f t="shared" ca="1" si="13"/>
        <v>826.97867241316237</v>
      </c>
      <c r="K65" s="25"/>
      <c r="L65" s="25"/>
    </row>
    <row r="66" spans="1:12">
      <c r="A66" s="19">
        <f t="shared" ca="1" si="9"/>
        <v>0.25</v>
      </c>
      <c r="B66" s="26">
        <f t="shared" ca="1" si="12"/>
        <v>950</v>
      </c>
      <c r="C66" s="26">
        <f t="shared" ca="1" si="13"/>
        <v>764.95527198217519</v>
      </c>
      <c r="K66" s="25"/>
      <c r="L66" s="25"/>
    </row>
    <row r="67" spans="1:12">
      <c r="A67" s="19">
        <f t="shared" ca="1" si="9"/>
        <v>2</v>
      </c>
      <c r="B67" s="26">
        <f t="shared" ca="1" si="12"/>
        <v>1050</v>
      </c>
      <c r="C67" s="26">
        <f t="shared" ca="1" si="13"/>
        <v>841.45079918039278</v>
      </c>
      <c r="K67" s="25"/>
      <c r="L67" s="25"/>
    </row>
    <row r="68" spans="1:12">
      <c r="A68" s="19">
        <f t="shared" ca="1" si="9"/>
        <v>2</v>
      </c>
      <c r="B68" s="26">
        <f t="shared" ca="1" si="12"/>
        <v>1150</v>
      </c>
      <c r="C68" s="26">
        <f t="shared" ca="1" si="13"/>
        <v>925.59587909843208</v>
      </c>
      <c r="K68" s="25"/>
      <c r="L68" s="25"/>
    </row>
    <row r="69" spans="1:12">
      <c r="A69" s="19">
        <f t="shared" ca="1" si="9"/>
        <v>0.25</v>
      </c>
      <c r="B69" s="26">
        <f t="shared" ca="1" si="12"/>
        <v>1075</v>
      </c>
      <c r="C69" s="26">
        <f t="shared" ca="1" si="13"/>
        <v>856.17618816604977</v>
      </c>
      <c r="K69" s="25"/>
      <c r="L69" s="25"/>
    </row>
    <row r="70" spans="1:12">
      <c r="A70" s="19">
        <f t="shared" ca="1" si="9"/>
        <v>2</v>
      </c>
      <c r="B70" s="26">
        <f t="shared" ca="1" si="12"/>
        <v>1175</v>
      </c>
      <c r="C70" s="26">
        <f t="shared" ca="1" si="13"/>
        <v>941.79380698265481</v>
      </c>
      <c r="K70" s="25"/>
      <c r="L70" s="25"/>
    </row>
    <row r="71" spans="1:12">
      <c r="A71" s="19">
        <f t="shared" ca="1" si="9"/>
        <v>2</v>
      </c>
      <c r="B71" s="26">
        <f t="shared" ca="1" si="12"/>
        <v>1275</v>
      </c>
      <c r="C71" s="26">
        <f t="shared" ca="1" si="13"/>
        <v>1035.9731876809203</v>
      </c>
      <c r="K71" s="25"/>
      <c r="L71" s="25"/>
    </row>
    <row r="72" spans="1:12">
      <c r="A72" s="19">
        <f t="shared" ref="A72:A107" ca="1" si="14">IF(RAND()&lt;0.5,2,0.25)</f>
        <v>0.25</v>
      </c>
      <c r="B72" s="26">
        <f t="shared" ca="1" si="12"/>
        <v>1200</v>
      </c>
      <c r="C72" s="26">
        <f t="shared" ca="1" si="13"/>
        <v>958.27519860485131</v>
      </c>
      <c r="K72" s="25"/>
      <c r="L72" s="25"/>
    </row>
    <row r="73" spans="1:12">
      <c r="A73" s="19">
        <f t="shared" ca="1" si="14"/>
        <v>2</v>
      </c>
      <c r="B73" s="26">
        <f t="shared" ref="B73:B88" ca="1" si="15">B72+$B$5*(A73-1)</f>
        <v>1300</v>
      </c>
      <c r="C73" s="26">
        <f t="shared" ref="C73:C88" ca="1" si="16">C72*(1+$C$5*(A73-1))</f>
        <v>1054.1027184653365</v>
      </c>
      <c r="K73" s="25"/>
      <c r="L73" s="25"/>
    </row>
    <row r="74" spans="1:12">
      <c r="A74" s="19">
        <f t="shared" ca="1" si="14"/>
        <v>2</v>
      </c>
      <c r="B74" s="26">
        <f t="shared" ca="1" si="15"/>
        <v>1400</v>
      </c>
      <c r="C74" s="26">
        <f t="shared" ca="1" si="16"/>
        <v>1159.5129903118702</v>
      </c>
      <c r="K74" s="25"/>
      <c r="L74" s="25"/>
    </row>
    <row r="75" spans="1:12">
      <c r="A75" s="19">
        <f t="shared" ca="1" si="14"/>
        <v>2</v>
      </c>
      <c r="B75" s="26">
        <f t="shared" ca="1" si="15"/>
        <v>1500</v>
      </c>
      <c r="C75" s="26">
        <f t="shared" ca="1" si="16"/>
        <v>1275.4642893430573</v>
      </c>
      <c r="K75" s="25"/>
      <c r="L75" s="25"/>
    </row>
    <row r="76" spans="1:12">
      <c r="A76" s="19">
        <f t="shared" ca="1" si="14"/>
        <v>2</v>
      </c>
      <c r="B76" s="26">
        <f t="shared" ca="1" si="15"/>
        <v>1600</v>
      </c>
      <c r="C76" s="26">
        <f t="shared" ca="1" si="16"/>
        <v>1403.0107182773631</v>
      </c>
      <c r="K76" s="25"/>
      <c r="L76" s="25"/>
    </row>
    <row r="77" spans="1:12">
      <c r="A77" s="19">
        <f t="shared" ca="1" si="14"/>
        <v>0.25</v>
      </c>
      <c r="B77" s="26">
        <f t="shared" ca="1" si="15"/>
        <v>1525</v>
      </c>
      <c r="C77" s="26">
        <f t="shared" ca="1" si="16"/>
        <v>1297.784914406561</v>
      </c>
      <c r="K77" s="25"/>
      <c r="L77" s="25"/>
    </row>
    <row r="78" spans="1:12">
      <c r="A78" s="19">
        <f t="shared" ca="1" si="14"/>
        <v>2</v>
      </c>
      <c r="B78" s="26">
        <f t="shared" ca="1" si="15"/>
        <v>1625</v>
      </c>
      <c r="C78" s="26">
        <f t="shared" ca="1" si="16"/>
        <v>1427.5634058472172</v>
      </c>
      <c r="K78" s="25"/>
      <c r="L78" s="25"/>
    </row>
    <row r="79" spans="1:12">
      <c r="A79" s="19">
        <f t="shared" ca="1" si="14"/>
        <v>0.25</v>
      </c>
      <c r="B79" s="26">
        <f t="shared" ca="1" si="15"/>
        <v>1550</v>
      </c>
      <c r="C79" s="26">
        <f t="shared" ca="1" si="16"/>
        <v>1320.4961504086759</v>
      </c>
      <c r="K79" s="25"/>
      <c r="L79" s="25"/>
    </row>
    <row r="80" spans="1:12">
      <c r="A80" s="19">
        <f t="shared" ca="1" si="14"/>
        <v>2</v>
      </c>
      <c r="B80" s="26">
        <f t="shared" ca="1" si="15"/>
        <v>1650</v>
      </c>
      <c r="C80" s="26">
        <f t="shared" ca="1" si="16"/>
        <v>1452.5457654495438</v>
      </c>
      <c r="K80" s="25"/>
      <c r="L80" s="25"/>
    </row>
    <row r="81" spans="1:12">
      <c r="A81" s="19">
        <f t="shared" ca="1" si="14"/>
        <v>0.25</v>
      </c>
      <c r="B81" s="26">
        <f t="shared" ca="1" si="15"/>
        <v>1575</v>
      </c>
      <c r="C81" s="26">
        <f t="shared" ca="1" si="16"/>
        <v>1343.604833040828</v>
      </c>
      <c r="K81" s="25"/>
      <c r="L81" s="25"/>
    </row>
    <row r="82" spans="1:12">
      <c r="A82" s="19">
        <f t="shared" ca="1" si="14"/>
        <v>2</v>
      </c>
      <c r="B82" s="26">
        <f t="shared" ca="1" si="15"/>
        <v>1675</v>
      </c>
      <c r="C82" s="26">
        <f t="shared" ca="1" si="16"/>
        <v>1477.9653163449109</v>
      </c>
      <c r="K82" s="25"/>
      <c r="L82" s="25"/>
    </row>
    <row r="83" spans="1:12">
      <c r="A83" s="19">
        <f t="shared" ca="1" si="14"/>
        <v>0.25</v>
      </c>
      <c r="B83" s="26">
        <f t="shared" ca="1" si="15"/>
        <v>1600</v>
      </c>
      <c r="C83" s="26">
        <f t="shared" ca="1" si="16"/>
        <v>1367.1179176190426</v>
      </c>
      <c r="K83" s="25"/>
      <c r="L83" s="25"/>
    </row>
    <row r="84" spans="1:12">
      <c r="A84" s="19">
        <f t="shared" ca="1" si="14"/>
        <v>0.25</v>
      </c>
      <c r="B84" s="26">
        <f t="shared" ca="1" si="15"/>
        <v>1525</v>
      </c>
      <c r="C84" s="26">
        <f t="shared" ca="1" si="16"/>
        <v>1264.5840737976146</v>
      </c>
      <c r="K84" s="25"/>
      <c r="L84" s="25"/>
    </row>
    <row r="85" spans="1:12">
      <c r="A85" s="19">
        <f t="shared" ca="1" si="14"/>
        <v>0.25</v>
      </c>
      <c r="B85" s="26">
        <f t="shared" ca="1" si="15"/>
        <v>1450</v>
      </c>
      <c r="C85" s="26">
        <f t="shared" ca="1" si="16"/>
        <v>1169.7402682627935</v>
      </c>
      <c r="K85" s="25"/>
      <c r="L85" s="25"/>
    </row>
    <row r="86" spans="1:12">
      <c r="A86" s="19">
        <f t="shared" ca="1" si="14"/>
        <v>0.25</v>
      </c>
      <c r="B86" s="26">
        <f t="shared" ca="1" si="15"/>
        <v>1375</v>
      </c>
      <c r="C86" s="26">
        <f t="shared" ca="1" si="16"/>
        <v>1082.0097481430842</v>
      </c>
      <c r="K86" s="25"/>
      <c r="L86" s="25"/>
    </row>
    <row r="87" spans="1:12">
      <c r="A87" s="19">
        <f t="shared" ca="1" si="14"/>
        <v>2</v>
      </c>
      <c r="B87" s="26">
        <f t="shared" ca="1" si="15"/>
        <v>1475</v>
      </c>
      <c r="C87" s="26">
        <f t="shared" ca="1" si="16"/>
        <v>1190.2107229573926</v>
      </c>
      <c r="K87" s="25"/>
      <c r="L87" s="25"/>
    </row>
    <row r="88" spans="1:12">
      <c r="A88" s="19">
        <f t="shared" ca="1" si="14"/>
        <v>0.25</v>
      </c>
      <c r="B88" s="26">
        <f t="shared" ca="1" si="15"/>
        <v>1400</v>
      </c>
      <c r="C88" s="26">
        <f t="shared" ca="1" si="16"/>
        <v>1100.9449187355881</v>
      </c>
      <c r="K88" s="25"/>
      <c r="L88" s="25"/>
    </row>
    <row r="89" spans="1:12">
      <c r="A89" s="19">
        <f t="shared" ca="1" si="14"/>
        <v>0.25</v>
      </c>
      <c r="B89" s="26">
        <f t="shared" ref="B89:B104" ca="1" si="17">B88+$B$5*(A89-1)</f>
        <v>1325</v>
      </c>
      <c r="C89" s="26">
        <f t="shared" ref="C89:C104" ca="1" si="18">C88*(1+$C$5*(A89-1))</f>
        <v>1018.374049830419</v>
      </c>
      <c r="K89" s="25"/>
      <c r="L89" s="25"/>
    </row>
    <row r="90" spans="1:12">
      <c r="A90" s="19">
        <f t="shared" ca="1" si="14"/>
        <v>0.25</v>
      </c>
      <c r="B90" s="26">
        <f t="shared" ca="1" si="17"/>
        <v>1250</v>
      </c>
      <c r="C90" s="26">
        <f t="shared" ca="1" si="18"/>
        <v>941.99599609313771</v>
      </c>
      <c r="K90" s="25"/>
      <c r="L90" s="25"/>
    </row>
    <row r="91" spans="1:12">
      <c r="A91" s="19">
        <f t="shared" ca="1" si="14"/>
        <v>0.25</v>
      </c>
      <c r="B91" s="26">
        <f t="shared" ca="1" si="17"/>
        <v>1175</v>
      </c>
      <c r="C91" s="26">
        <f t="shared" ca="1" si="18"/>
        <v>871.3462963861524</v>
      </c>
      <c r="K91" s="25"/>
      <c r="L91" s="25"/>
    </row>
    <row r="92" spans="1:12">
      <c r="A92" s="19">
        <f t="shared" ca="1" si="14"/>
        <v>0.25</v>
      </c>
      <c r="B92" s="26">
        <f t="shared" ca="1" si="17"/>
        <v>1100</v>
      </c>
      <c r="C92" s="26">
        <f t="shared" ca="1" si="18"/>
        <v>805.99532415719102</v>
      </c>
      <c r="K92" s="25"/>
      <c r="L92" s="25"/>
    </row>
    <row r="93" spans="1:12">
      <c r="A93" s="19">
        <f t="shared" ca="1" si="14"/>
        <v>2</v>
      </c>
      <c r="B93" s="26">
        <f t="shared" ca="1" si="17"/>
        <v>1200</v>
      </c>
      <c r="C93" s="26">
        <f t="shared" ca="1" si="18"/>
        <v>886.5948565729102</v>
      </c>
      <c r="K93" s="25"/>
      <c r="L93" s="25"/>
    </row>
    <row r="94" spans="1:12">
      <c r="A94" s="19">
        <f t="shared" ca="1" si="14"/>
        <v>2</v>
      </c>
      <c r="B94" s="26">
        <f t="shared" ca="1" si="17"/>
        <v>1300</v>
      </c>
      <c r="C94" s="26">
        <f t="shared" ca="1" si="18"/>
        <v>975.25434223020125</v>
      </c>
      <c r="K94" s="25"/>
      <c r="L94" s="25"/>
    </row>
    <row r="95" spans="1:12">
      <c r="A95" s="19">
        <f t="shared" ca="1" si="14"/>
        <v>0.25</v>
      </c>
      <c r="B95" s="26">
        <f t="shared" ca="1" si="17"/>
        <v>1225</v>
      </c>
      <c r="C95" s="26">
        <f t="shared" ca="1" si="18"/>
        <v>902.1102665629362</v>
      </c>
      <c r="K95" s="25"/>
      <c r="L95" s="25"/>
    </row>
    <row r="96" spans="1:12">
      <c r="A96" s="19">
        <f t="shared" ca="1" si="14"/>
        <v>2</v>
      </c>
      <c r="B96" s="26">
        <f t="shared" ca="1" si="17"/>
        <v>1325</v>
      </c>
      <c r="C96" s="26">
        <f t="shared" ca="1" si="18"/>
        <v>992.32129321922991</v>
      </c>
      <c r="K96" s="25"/>
      <c r="L96" s="25"/>
    </row>
    <row r="97" spans="1:12">
      <c r="A97" s="19">
        <f t="shared" ca="1" si="14"/>
        <v>0.25</v>
      </c>
      <c r="B97" s="26">
        <f t="shared" ca="1" si="17"/>
        <v>1250</v>
      </c>
      <c r="C97" s="26">
        <f t="shared" ca="1" si="18"/>
        <v>917.89719622778773</v>
      </c>
      <c r="K97" s="25"/>
      <c r="L97" s="25"/>
    </row>
    <row r="98" spans="1:12">
      <c r="A98" s="19">
        <f t="shared" ca="1" si="14"/>
        <v>2</v>
      </c>
      <c r="B98" s="26">
        <f t="shared" ca="1" si="17"/>
        <v>1350</v>
      </c>
      <c r="C98" s="26">
        <f t="shared" ca="1" si="18"/>
        <v>1009.6869158505666</v>
      </c>
      <c r="K98" s="25"/>
      <c r="L98" s="25"/>
    </row>
    <row r="99" spans="1:12">
      <c r="A99" s="19">
        <f t="shared" ca="1" si="14"/>
        <v>0.25</v>
      </c>
      <c r="B99" s="26">
        <f t="shared" ca="1" si="17"/>
        <v>1275</v>
      </c>
      <c r="C99" s="26">
        <f t="shared" ca="1" si="18"/>
        <v>933.96039716177415</v>
      </c>
      <c r="K99" s="25"/>
      <c r="L99" s="25"/>
    </row>
    <row r="100" spans="1:12">
      <c r="A100" s="19">
        <f t="shared" ca="1" si="14"/>
        <v>2</v>
      </c>
      <c r="B100" s="26">
        <f t="shared" ca="1" si="17"/>
        <v>1375</v>
      </c>
      <c r="C100" s="26">
        <f t="shared" ca="1" si="18"/>
        <v>1027.3564368779516</v>
      </c>
      <c r="K100" s="25"/>
      <c r="L100" s="25"/>
    </row>
    <row r="101" spans="1:12">
      <c r="A101" s="19">
        <f t="shared" ca="1" si="14"/>
        <v>2</v>
      </c>
      <c r="B101" s="26">
        <f t="shared" ca="1" si="17"/>
        <v>1475</v>
      </c>
      <c r="C101" s="26">
        <f t="shared" ca="1" si="18"/>
        <v>1130.092080565747</v>
      </c>
      <c r="K101" s="25"/>
      <c r="L101" s="25"/>
    </row>
    <row r="102" spans="1:12">
      <c r="A102" s="19">
        <f t="shared" ca="1" si="14"/>
        <v>2</v>
      </c>
      <c r="B102" s="26">
        <f t="shared" ca="1" si="17"/>
        <v>1575</v>
      </c>
      <c r="C102" s="26">
        <f t="shared" ca="1" si="18"/>
        <v>1243.1012886223218</v>
      </c>
      <c r="K102" s="25"/>
      <c r="L102" s="25"/>
    </row>
    <row r="103" spans="1:12">
      <c r="A103" s="19">
        <f t="shared" ca="1" si="14"/>
        <v>2</v>
      </c>
      <c r="B103" s="26">
        <f t="shared" ca="1" si="17"/>
        <v>1675</v>
      </c>
      <c r="C103" s="26">
        <f t="shared" ca="1" si="18"/>
        <v>1367.411417484554</v>
      </c>
      <c r="K103" s="25"/>
      <c r="L103" s="25"/>
    </row>
    <row r="104" spans="1:12">
      <c r="A104" s="19">
        <f t="shared" ca="1" si="14"/>
        <v>2</v>
      </c>
      <c r="B104" s="26">
        <f t="shared" ca="1" si="17"/>
        <v>1775</v>
      </c>
      <c r="C104" s="26">
        <f t="shared" ca="1" si="18"/>
        <v>1504.1525592330095</v>
      </c>
      <c r="K104" s="25"/>
      <c r="L104" s="25"/>
    </row>
    <row r="105" spans="1:12">
      <c r="A105" s="19">
        <f t="shared" ca="1" si="14"/>
        <v>2</v>
      </c>
      <c r="B105" s="26">
        <f ca="1">B104+$B$5*(A105-1)</f>
        <v>1875</v>
      </c>
      <c r="C105" s="26">
        <f ca="1">C104*(1+$C$5*(A105-1))</f>
        <v>1654.5678151563106</v>
      </c>
      <c r="K105" s="25"/>
      <c r="L105" s="25"/>
    </row>
    <row r="106" spans="1:12">
      <c r="A106" s="19">
        <f t="shared" ca="1" si="14"/>
        <v>2</v>
      </c>
      <c r="B106" s="26">
        <f ca="1">B105+$B$5*(A106-1)</f>
        <v>1975</v>
      </c>
      <c r="C106" s="26">
        <f ca="1">C105*(1+$C$5*(A106-1))</f>
        <v>1820.0245966719419</v>
      </c>
      <c r="K106" s="25"/>
      <c r="L106" s="25"/>
    </row>
    <row r="107" spans="1:12">
      <c r="A107" s="19">
        <f t="shared" ca="1" si="14"/>
        <v>0.25</v>
      </c>
      <c r="B107" s="26">
        <f ca="1">B106+$B$5*(A107-1)</f>
        <v>1900</v>
      </c>
      <c r="C107" s="26">
        <f ca="1">C106*(1+$C$5*(A107-1))</f>
        <v>1683.5227519215464</v>
      </c>
      <c r="K107" s="25"/>
      <c r="L107" s="25"/>
    </row>
    <row r="108" spans="1:12">
      <c r="K108" s="25"/>
      <c r="L108" s="25"/>
    </row>
  </sheetData>
  <phoneticPr fontId="0" type="noConversion"/>
  <printOptions headings="1" gridLines="1"/>
  <pageMargins left="1" right="1" top="0.75" bottom="0.75" header="0.5" footer="0.5"/>
  <pageSetup orientation="landscape" horizontalDpi="1200" verticalDpi="12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52"/>
  <sheetViews>
    <sheetView topLeftCell="J1" zoomScale="130" zoomScaleNormal="130" zoomScalePageLayoutView="125" workbookViewId="0">
      <selection activeCell="S78" sqref="S78:S98"/>
    </sheetView>
  </sheetViews>
  <sheetFormatPr baseColWidth="10" defaultColWidth="10.83203125" defaultRowHeight="14"/>
  <cols>
    <col min="1" max="1" width="18.83203125" style="47" customWidth="1"/>
    <col min="2" max="2" width="6.33203125" style="47" customWidth="1"/>
    <col min="3" max="3" width="6" style="47" customWidth="1"/>
    <col min="4" max="4" width="6.33203125" style="47" customWidth="1"/>
    <col min="5" max="5" width="5.83203125" style="47" customWidth="1"/>
    <col min="6" max="6" width="7" style="47" customWidth="1"/>
    <col min="7" max="7" width="7.1640625" style="47" customWidth="1"/>
    <col min="8" max="10" width="6.83203125" style="47" customWidth="1"/>
    <col min="11" max="11" width="13.33203125" style="47" customWidth="1"/>
    <col min="12" max="16384" width="10.83203125" style="47"/>
  </cols>
  <sheetData>
    <row r="1" spans="1:26">
      <c r="A1" s="46" t="s">
        <v>321</v>
      </c>
    </row>
    <row r="2" spans="1:26">
      <c r="A2" s="46"/>
      <c r="K2" s="46" t="s">
        <v>378</v>
      </c>
      <c r="P2" s="47" t="s">
        <v>322</v>
      </c>
      <c r="S2" s="47" t="s">
        <v>323</v>
      </c>
      <c r="X2" s="47" t="s">
        <v>324</v>
      </c>
    </row>
    <row r="3" spans="1:26">
      <c r="A3" s="46" t="s">
        <v>325</v>
      </c>
      <c r="F3" s="48" t="s">
        <v>326</v>
      </c>
      <c r="G3" s="49">
        <v>0.04</v>
      </c>
      <c r="K3" s="46" t="s">
        <v>377</v>
      </c>
    </row>
    <row r="4" spans="1:26" ht="15" thickBot="1">
      <c r="F4" s="48" t="s">
        <v>327</v>
      </c>
      <c r="G4" s="49">
        <v>0.2</v>
      </c>
      <c r="K4" s="46" t="s">
        <v>379</v>
      </c>
      <c r="P4" s="47" t="s">
        <v>328</v>
      </c>
      <c r="S4" s="50" t="s">
        <v>329</v>
      </c>
      <c r="T4" s="50"/>
      <c r="X4" s="47" t="s">
        <v>330</v>
      </c>
      <c r="Z4" s="47" t="s">
        <v>331</v>
      </c>
    </row>
    <row r="5" spans="1:26">
      <c r="K5" s="49" t="s">
        <v>380</v>
      </c>
      <c r="L5" s="46" t="s">
        <v>381</v>
      </c>
      <c r="P5" s="51" t="s">
        <v>332</v>
      </c>
      <c r="Q5" s="51" t="s">
        <v>333</v>
      </c>
      <c r="S5" s="51" t="s">
        <v>332</v>
      </c>
      <c r="T5" s="51" t="s">
        <v>333</v>
      </c>
      <c r="X5" s="51" t="s">
        <v>332</v>
      </c>
      <c r="Z5" s="51" t="s">
        <v>332</v>
      </c>
    </row>
    <row r="6" spans="1:26">
      <c r="B6" s="46" t="s">
        <v>334</v>
      </c>
      <c r="D6" s="46"/>
      <c r="E6" s="48"/>
      <c r="F6" s="46" t="s">
        <v>335</v>
      </c>
      <c r="J6" s="52"/>
      <c r="K6" s="49" t="s">
        <v>382</v>
      </c>
      <c r="L6" s="46" t="s">
        <v>383</v>
      </c>
      <c r="M6" s="52"/>
      <c r="N6" s="52"/>
      <c r="O6" s="52"/>
      <c r="P6" s="52">
        <v>-0.7</v>
      </c>
      <c r="Q6" s="47">
        <v>0</v>
      </c>
      <c r="S6" s="85">
        <v>0.5</v>
      </c>
      <c r="T6" s="47">
        <v>0</v>
      </c>
      <c r="X6" s="52">
        <v>-0.7</v>
      </c>
      <c r="Z6" s="52">
        <v>0.5</v>
      </c>
    </row>
    <row r="7" spans="1:26">
      <c r="B7" s="53" t="s">
        <v>336</v>
      </c>
      <c r="C7" s="53" t="s">
        <v>337</v>
      </c>
      <c r="D7" s="53" t="s">
        <v>338</v>
      </c>
      <c r="E7" s="53" t="s">
        <v>339</v>
      </c>
      <c r="F7" s="53" t="s">
        <v>336</v>
      </c>
      <c r="G7" s="53" t="s">
        <v>337</v>
      </c>
      <c r="H7" s="53" t="s">
        <v>338</v>
      </c>
      <c r="I7" s="53" t="s">
        <v>339</v>
      </c>
      <c r="J7" s="52"/>
      <c r="K7" s="46" t="s">
        <v>384</v>
      </c>
      <c r="M7" s="52"/>
      <c r="N7" s="52"/>
      <c r="O7" s="52"/>
      <c r="P7" s="52">
        <v>-0.65</v>
      </c>
      <c r="Q7" s="47">
        <v>0</v>
      </c>
      <c r="S7" s="85">
        <v>1</v>
      </c>
      <c r="T7" s="47">
        <v>452</v>
      </c>
      <c r="X7" s="52">
        <v>-0.65</v>
      </c>
      <c r="Z7" s="52">
        <v>1</v>
      </c>
    </row>
    <row r="8" spans="1:26">
      <c r="B8" s="54">
        <f ca="1">C8</f>
        <v>1.2716277322189642</v>
      </c>
      <c r="C8" s="55">
        <f ca="1">D8</f>
        <v>1.2716277322189642</v>
      </c>
      <c r="D8" s="55">
        <f ca="1">E8</f>
        <v>1.2716277322189642</v>
      </c>
      <c r="E8" s="56">
        <f t="shared" ref="E8:E27" ca="1" si="0">EXP(_xlfn.NORM.INV(RAND(),$G$3,$G$4))</f>
        <v>1.2716277322189642</v>
      </c>
      <c r="F8" s="54">
        <f ca="1">LN(B8)</f>
        <v>0.24029775873378376</v>
      </c>
      <c r="G8" s="55">
        <f ca="1">LN(C8)</f>
        <v>0.24029775873378376</v>
      </c>
      <c r="H8" s="55">
        <f ca="1">LN(D8)</f>
        <v>0.24029775873378376</v>
      </c>
      <c r="I8" s="56">
        <f ca="1">LN(E8)</f>
        <v>0.24029775873378376</v>
      </c>
      <c r="J8" s="52"/>
      <c r="K8" s="46" t="s">
        <v>385</v>
      </c>
      <c r="L8" s="46" t="s">
        <v>386</v>
      </c>
      <c r="N8" s="52"/>
      <c r="O8" s="52"/>
      <c r="P8" s="52">
        <v>-0.6</v>
      </c>
      <c r="Q8" s="47">
        <v>1</v>
      </c>
      <c r="S8" s="85">
        <v>1.5</v>
      </c>
      <c r="T8" s="47">
        <v>544</v>
      </c>
      <c r="X8" s="52">
        <v>-0.6</v>
      </c>
      <c r="Z8" s="52">
        <v>1.5</v>
      </c>
    </row>
    <row r="9" spans="1:26">
      <c r="B9" s="57"/>
      <c r="C9" s="46">
        <f t="shared" ref="C9:D12" ca="1" si="1">D9</f>
        <v>0.81486206760806146</v>
      </c>
      <c r="D9" s="46">
        <f t="shared" ca="1" si="1"/>
        <v>0.81486206760806146</v>
      </c>
      <c r="E9" s="58">
        <f t="shared" ca="1" si="0"/>
        <v>0.81486206760806146</v>
      </c>
      <c r="F9" s="57"/>
      <c r="G9" s="46">
        <f t="shared" ref="G9:I24" ca="1" si="2">LN(C9)</f>
        <v>-0.20473642226304892</v>
      </c>
      <c r="H9" s="46">
        <f t="shared" ca="1" si="2"/>
        <v>-0.20473642226304892</v>
      </c>
      <c r="I9" s="58">
        <f t="shared" ca="1" si="2"/>
        <v>-0.20473642226304892</v>
      </c>
      <c r="J9" s="52"/>
      <c r="K9" s="49" t="s">
        <v>387</v>
      </c>
      <c r="L9" s="46" t="s">
        <v>388</v>
      </c>
      <c r="N9" s="52"/>
      <c r="O9" s="52"/>
      <c r="P9" s="52">
        <v>-0.55000000000000004</v>
      </c>
      <c r="Q9" s="47">
        <v>3</v>
      </c>
      <c r="S9" s="85">
        <v>2</v>
      </c>
      <c r="T9" s="47">
        <v>21</v>
      </c>
      <c r="X9" s="52">
        <v>-0.55000000000000004</v>
      </c>
      <c r="Z9" s="52">
        <v>2</v>
      </c>
    </row>
    <row r="10" spans="1:26">
      <c r="B10" s="57"/>
      <c r="C10" s="46">
        <f t="shared" ca="1" si="1"/>
        <v>1.0251558362737729</v>
      </c>
      <c r="D10" s="46">
        <f t="shared" ca="1" si="1"/>
        <v>1.0251558362737729</v>
      </c>
      <c r="E10" s="58">
        <f t="shared" ca="1" si="0"/>
        <v>1.0251558362737729</v>
      </c>
      <c r="F10" s="57"/>
      <c r="G10" s="46">
        <f t="shared" ca="1" si="2"/>
        <v>2.4844636423209793E-2</v>
      </c>
      <c r="H10" s="46">
        <f t="shared" ca="1" si="2"/>
        <v>2.4844636423209793E-2</v>
      </c>
      <c r="I10" s="58">
        <f t="shared" ca="1" si="2"/>
        <v>2.4844636423209793E-2</v>
      </c>
      <c r="J10" s="52"/>
      <c r="K10" s="49" t="s">
        <v>389</v>
      </c>
      <c r="L10" s="46" t="s">
        <v>390</v>
      </c>
      <c r="N10" s="52"/>
      <c r="O10" s="52"/>
      <c r="P10" s="52">
        <v>-0.5</v>
      </c>
      <c r="Q10" s="47">
        <v>3</v>
      </c>
      <c r="S10" s="85">
        <v>2.5</v>
      </c>
      <c r="T10" s="47">
        <v>0</v>
      </c>
      <c r="X10" s="52">
        <v>-0.5</v>
      </c>
      <c r="Z10" s="52">
        <v>2.5</v>
      </c>
    </row>
    <row r="11" spans="1:26">
      <c r="B11" s="57"/>
      <c r="C11" s="46">
        <f t="shared" ca="1" si="1"/>
        <v>1.0483373076482827</v>
      </c>
      <c r="D11" s="46">
        <f t="shared" ca="1" si="1"/>
        <v>1.0483373076482827</v>
      </c>
      <c r="E11" s="58">
        <f t="shared" ca="1" si="0"/>
        <v>1.0483373076482827</v>
      </c>
      <c r="F11" s="57"/>
      <c r="G11" s="46">
        <f t="shared" ca="1" si="2"/>
        <v>4.7205392556550992E-2</v>
      </c>
      <c r="H11" s="46">
        <f t="shared" ca="1" si="2"/>
        <v>4.7205392556550992E-2</v>
      </c>
      <c r="I11" s="58">
        <f t="shared" ca="1" si="2"/>
        <v>4.7205392556550992E-2</v>
      </c>
      <c r="J11" s="52"/>
      <c r="K11" s="46" t="s">
        <v>391</v>
      </c>
      <c r="M11" s="52"/>
      <c r="N11" s="52"/>
      <c r="O11" s="52"/>
      <c r="P11" s="52">
        <v>-0.45</v>
      </c>
      <c r="Q11" s="47">
        <v>6</v>
      </c>
      <c r="S11" s="85">
        <v>3</v>
      </c>
      <c r="T11" s="47">
        <v>0</v>
      </c>
      <c r="X11" s="52">
        <v>-0.45</v>
      </c>
      <c r="Z11" s="52">
        <v>3</v>
      </c>
    </row>
    <row r="12" spans="1:26">
      <c r="B12" s="57"/>
      <c r="C12" s="46">
        <f t="shared" ca="1" si="1"/>
        <v>1.5742141265791445</v>
      </c>
      <c r="D12" s="46">
        <f t="shared" ca="1" si="1"/>
        <v>1.5742141265791445</v>
      </c>
      <c r="E12" s="58">
        <f t="shared" ca="1" si="0"/>
        <v>1.5742141265791445</v>
      </c>
      <c r="F12" s="57"/>
      <c r="G12" s="46">
        <f t="shared" ca="1" si="2"/>
        <v>0.45375618050067607</v>
      </c>
      <c r="H12" s="46">
        <f t="shared" ca="1" si="2"/>
        <v>0.45375618050067607</v>
      </c>
      <c r="I12" s="58">
        <f t="shared" ca="1" si="2"/>
        <v>0.45375618050067607</v>
      </c>
      <c r="J12" s="52"/>
      <c r="K12" s="49" t="s">
        <v>393</v>
      </c>
      <c r="M12" s="52"/>
      <c r="N12" s="52"/>
      <c r="O12" s="52"/>
      <c r="P12" s="52">
        <v>-0.4</v>
      </c>
      <c r="Q12" s="47">
        <v>11</v>
      </c>
      <c r="S12" s="85">
        <v>3.5</v>
      </c>
      <c r="T12" s="47">
        <v>0</v>
      </c>
      <c r="X12" s="52">
        <v>-0.4</v>
      </c>
      <c r="Z12" s="52">
        <v>3.5</v>
      </c>
    </row>
    <row r="13" spans="1:26">
      <c r="B13" s="57"/>
      <c r="D13" s="46">
        <f ca="1">E13</f>
        <v>0.96022441812002224</v>
      </c>
      <c r="E13" s="58">
        <f t="shared" ca="1" si="0"/>
        <v>0.96022441812002224</v>
      </c>
      <c r="F13" s="57"/>
      <c r="H13" s="46">
        <f t="shared" ca="1" si="2"/>
        <v>-4.0588252964917852E-2</v>
      </c>
      <c r="I13" s="58">
        <f t="shared" ca="1" si="2"/>
        <v>-4.0588252964917852E-2</v>
      </c>
      <c r="J13" s="52"/>
      <c r="K13" s="49" t="s">
        <v>394</v>
      </c>
      <c r="M13" s="52"/>
      <c r="N13" s="52"/>
      <c r="O13" s="52"/>
      <c r="P13" s="52">
        <v>-0.35</v>
      </c>
      <c r="Q13" s="47">
        <v>13</v>
      </c>
      <c r="S13" s="85">
        <v>4</v>
      </c>
      <c r="T13" s="47">
        <v>0</v>
      </c>
      <c r="X13" s="52">
        <v>-0.35</v>
      </c>
      <c r="Z13" s="52">
        <v>4</v>
      </c>
    </row>
    <row r="14" spans="1:26">
      <c r="B14" s="57"/>
      <c r="D14" s="46">
        <f ca="1">E14</f>
        <v>0.98603710536189548</v>
      </c>
      <c r="E14" s="58">
        <f t="shared" ca="1" si="0"/>
        <v>0.98603710536189548</v>
      </c>
      <c r="F14" s="57"/>
      <c r="H14" s="46">
        <f t="shared" ca="1" si="2"/>
        <v>-1.406129287469985E-2</v>
      </c>
      <c r="I14" s="58">
        <f t="shared" ca="1" si="2"/>
        <v>-1.406129287469985E-2</v>
      </c>
      <c r="J14" s="52"/>
      <c r="K14" s="49" t="s">
        <v>395</v>
      </c>
      <c r="M14" s="52"/>
      <c r="N14" s="52"/>
      <c r="O14" s="52"/>
      <c r="P14" s="52">
        <v>-0.30000000000000099</v>
      </c>
      <c r="Q14" s="47">
        <v>22</v>
      </c>
      <c r="S14" s="85">
        <v>4.5</v>
      </c>
      <c r="T14" s="47">
        <v>0</v>
      </c>
      <c r="X14" s="52">
        <v>-0.30000000000000099</v>
      </c>
      <c r="Z14" s="52">
        <v>4.5</v>
      </c>
    </row>
    <row r="15" spans="1:26">
      <c r="B15" s="57"/>
      <c r="D15" s="46">
        <f ca="1">E15</f>
        <v>1.5139550688175245</v>
      </c>
      <c r="E15" s="58">
        <f t="shared" ca="1" si="0"/>
        <v>1.5139550688175245</v>
      </c>
      <c r="F15" s="57"/>
      <c r="H15" s="46">
        <f t="shared" ca="1" si="2"/>
        <v>0.41472547743982568</v>
      </c>
      <c r="I15" s="58">
        <f t="shared" ca="1" si="2"/>
        <v>0.41472547743982568</v>
      </c>
      <c r="J15" s="52"/>
      <c r="K15" s="49" t="s">
        <v>396</v>
      </c>
      <c r="M15" s="52"/>
      <c r="N15" s="52"/>
      <c r="O15" s="52"/>
      <c r="P15" s="52">
        <v>-0.250000000000001</v>
      </c>
      <c r="Q15" s="47">
        <v>27</v>
      </c>
      <c r="S15" s="85">
        <v>5</v>
      </c>
      <c r="T15" s="47">
        <v>0</v>
      </c>
      <c r="X15" s="52">
        <v>-0.250000000000001</v>
      </c>
      <c r="Z15" s="52">
        <v>5</v>
      </c>
    </row>
    <row r="16" spans="1:26">
      <c r="B16" s="57"/>
      <c r="D16" s="46">
        <f ca="1">E16</f>
        <v>0.86915584848019867</v>
      </c>
      <c r="E16" s="58">
        <f t="shared" ca="1" si="0"/>
        <v>0.86915584848019867</v>
      </c>
      <c r="F16" s="57"/>
      <c r="H16" s="46">
        <f t="shared" ca="1" si="2"/>
        <v>-0.14023282747191768</v>
      </c>
      <c r="I16" s="58">
        <f t="shared" ca="1" si="2"/>
        <v>-0.14023282747191768</v>
      </c>
      <c r="J16" s="52"/>
      <c r="K16" s="46" t="s">
        <v>397</v>
      </c>
      <c r="M16" s="52"/>
      <c r="N16" s="52"/>
      <c r="O16" s="52"/>
      <c r="P16" s="52">
        <v>-0.20000000000000101</v>
      </c>
      <c r="Q16" s="47">
        <v>33</v>
      </c>
      <c r="S16" s="85">
        <v>5.5</v>
      </c>
      <c r="T16" s="47">
        <v>0</v>
      </c>
      <c r="X16" s="52">
        <v>-0.20000000000000101</v>
      </c>
      <c r="Z16" s="52">
        <v>5.5</v>
      </c>
    </row>
    <row r="17" spans="1:26">
      <c r="B17" s="57"/>
      <c r="D17" s="46">
        <f ca="1">E17</f>
        <v>1.0613787324043182</v>
      </c>
      <c r="E17" s="58">
        <f t="shared" ca="1" si="0"/>
        <v>1.0613787324043182</v>
      </c>
      <c r="F17" s="57"/>
      <c r="H17" s="46">
        <f t="shared" ca="1" si="2"/>
        <v>5.9568753905762252E-2</v>
      </c>
      <c r="I17" s="58">
        <f t="shared" ca="1" si="2"/>
        <v>5.9568753905762252E-2</v>
      </c>
      <c r="J17" s="52"/>
      <c r="K17" s="49" t="s">
        <v>399</v>
      </c>
      <c r="M17" s="52"/>
      <c r="N17" s="52"/>
      <c r="O17" s="52"/>
      <c r="P17" s="52">
        <v>-0.15000000000000099</v>
      </c>
      <c r="Q17" s="47">
        <v>51</v>
      </c>
      <c r="S17" s="85">
        <v>6</v>
      </c>
      <c r="T17" s="47">
        <v>0</v>
      </c>
      <c r="X17" s="52">
        <v>-0.15000000000000099</v>
      </c>
      <c r="Z17" s="52">
        <v>6</v>
      </c>
    </row>
    <row r="18" spans="1:26">
      <c r="B18" s="57"/>
      <c r="E18" s="58">
        <f t="shared" ca="1" si="0"/>
        <v>0.97385894253723804</v>
      </c>
      <c r="F18" s="57"/>
      <c r="I18" s="58">
        <f t="shared" ca="1" si="2"/>
        <v>-2.6488808684489648E-2</v>
      </c>
      <c r="J18" s="52"/>
      <c r="K18" s="49" t="s">
        <v>400</v>
      </c>
      <c r="M18" s="52"/>
      <c r="N18" s="52"/>
      <c r="O18" s="52"/>
      <c r="P18" s="52">
        <v>-0.100000000000001</v>
      </c>
      <c r="Q18" s="47">
        <v>67</v>
      </c>
      <c r="S18" s="85">
        <v>6.5</v>
      </c>
      <c r="T18" s="47">
        <v>0</v>
      </c>
      <c r="X18" s="52">
        <v>-0.100000000000001</v>
      </c>
      <c r="Z18" s="52">
        <v>6.5</v>
      </c>
    </row>
    <row r="19" spans="1:26">
      <c r="B19" s="57"/>
      <c r="E19" s="58">
        <f t="shared" ca="1" si="0"/>
        <v>1.2236945630700564</v>
      </c>
      <c r="F19" s="57"/>
      <c r="I19" s="58">
        <f t="shared" ca="1" si="2"/>
        <v>0.20187461297440995</v>
      </c>
      <c r="J19" s="52"/>
      <c r="K19" s="49" t="s">
        <v>401</v>
      </c>
      <c r="M19" s="52"/>
      <c r="N19" s="52"/>
      <c r="O19" s="52"/>
      <c r="P19" s="52">
        <v>-5.0000000000000898E-2</v>
      </c>
      <c r="Q19" s="47">
        <v>108</v>
      </c>
      <c r="S19" s="85">
        <v>7</v>
      </c>
      <c r="T19" s="47">
        <v>0</v>
      </c>
      <c r="X19" s="52">
        <v>-5.0000000000000898E-2</v>
      </c>
      <c r="Z19" s="52">
        <v>7</v>
      </c>
    </row>
    <row r="20" spans="1:26">
      <c r="B20" s="57"/>
      <c r="E20" s="58">
        <f t="shared" ca="1" si="0"/>
        <v>1.2577225233967309</v>
      </c>
      <c r="F20" s="57"/>
      <c r="I20" s="58">
        <f t="shared" ca="1" si="2"/>
        <v>0.22930256431224993</v>
      </c>
      <c r="J20" s="52"/>
      <c r="K20" s="46" t="s">
        <v>402</v>
      </c>
      <c r="M20" s="52"/>
      <c r="N20" s="52"/>
      <c r="O20" s="52"/>
      <c r="P20" s="52">
        <v>-9.9920072216264108E-16</v>
      </c>
      <c r="Q20" s="47">
        <v>107</v>
      </c>
      <c r="S20" s="85">
        <v>7.5</v>
      </c>
      <c r="T20" s="47">
        <v>0</v>
      </c>
      <c r="X20" s="52">
        <v>-9.9920072216264108E-16</v>
      </c>
      <c r="Z20" s="52">
        <v>7.5</v>
      </c>
    </row>
    <row r="21" spans="1:26">
      <c r="B21" s="57"/>
      <c r="E21" s="58">
        <f t="shared" ca="1" si="0"/>
        <v>0.9100338456228545</v>
      </c>
      <c r="F21" s="57"/>
      <c r="I21" s="58">
        <f t="shared" ca="1" si="2"/>
        <v>-9.4273487170735706E-2</v>
      </c>
      <c r="J21" s="52"/>
      <c r="K21" s="46" t="s">
        <v>403</v>
      </c>
      <c r="O21" s="52"/>
      <c r="P21" s="52">
        <v>4.9999999999998997E-2</v>
      </c>
      <c r="Q21" s="47">
        <v>96</v>
      </c>
      <c r="S21" s="85">
        <v>8</v>
      </c>
      <c r="T21" s="47">
        <v>0</v>
      </c>
      <c r="X21" s="52">
        <v>4.9999999999998997E-2</v>
      </c>
      <c r="Z21" s="52">
        <v>8</v>
      </c>
    </row>
    <row r="22" spans="1:26">
      <c r="B22" s="57"/>
      <c r="E22" s="58">
        <f t="shared" ca="1" si="0"/>
        <v>1.0121503950609367</v>
      </c>
      <c r="F22" s="57"/>
      <c r="I22" s="58">
        <f t="shared" ca="1" si="2"/>
        <v>1.2077171543939245E-2</v>
      </c>
      <c r="J22" s="52"/>
      <c r="K22" s="46" t="s">
        <v>404</v>
      </c>
      <c r="O22" s="52"/>
      <c r="P22" s="52">
        <v>9.9999999999999103E-2</v>
      </c>
      <c r="Q22" s="47">
        <v>96</v>
      </c>
      <c r="S22" s="85">
        <v>8.5</v>
      </c>
      <c r="T22" s="47">
        <v>0</v>
      </c>
      <c r="X22" s="52">
        <v>9.9999999999999103E-2</v>
      </c>
      <c r="Z22" s="52">
        <v>8.5</v>
      </c>
    </row>
    <row r="23" spans="1:26">
      <c r="B23" s="57"/>
      <c r="E23" s="58">
        <f t="shared" ca="1" si="0"/>
        <v>1.0558744227654628</v>
      </c>
      <c r="F23" s="57"/>
      <c r="I23" s="58">
        <f t="shared" ca="1" si="2"/>
        <v>5.4369260377047347E-2</v>
      </c>
      <c r="J23" s="52"/>
      <c r="K23" s="46" t="s">
        <v>405</v>
      </c>
      <c r="O23" s="52"/>
      <c r="P23" s="52">
        <v>0.149999999999999</v>
      </c>
      <c r="Q23" s="47">
        <v>83</v>
      </c>
      <c r="S23" s="85">
        <v>9</v>
      </c>
      <c r="T23" s="47">
        <v>0</v>
      </c>
      <c r="X23" s="52">
        <v>0.149999999999999</v>
      </c>
      <c r="Z23" s="52">
        <v>9</v>
      </c>
    </row>
    <row r="24" spans="1:26">
      <c r="B24" s="57"/>
      <c r="E24" s="58">
        <f t="shared" ca="1" si="0"/>
        <v>0.87336331573172687</v>
      </c>
      <c r="F24" s="57"/>
      <c r="I24" s="58">
        <f t="shared" ca="1" si="2"/>
        <v>-0.13540364049387221</v>
      </c>
      <c r="J24" s="52"/>
      <c r="K24" s="46" t="s">
        <v>406</v>
      </c>
      <c r="O24" s="52"/>
      <c r="P24" s="52">
        <v>0.19999999999999901</v>
      </c>
      <c r="Q24" s="47">
        <v>74</v>
      </c>
      <c r="S24" s="85">
        <v>9.5</v>
      </c>
      <c r="T24" s="47">
        <v>0</v>
      </c>
      <c r="X24" s="52">
        <v>0.19999999999999901</v>
      </c>
      <c r="Z24" s="52">
        <v>9.5</v>
      </c>
    </row>
    <row r="25" spans="1:26">
      <c r="B25" s="57"/>
      <c r="E25" s="58">
        <f t="shared" ca="1" si="0"/>
        <v>1.3931716779199126</v>
      </c>
      <c r="F25" s="57"/>
      <c r="I25" s="58">
        <f ca="1">LN(E25)</f>
        <v>0.33158293050599946</v>
      </c>
      <c r="J25" s="52"/>
      <c r="K25" s="47" t="s">
        <v>409</v>
      </c>
      <c r="O25" s="52"/>
      <c r="P25" s="52">
        <v>0.249999999999999</v>
      </c>
      <c r="Q25" s="47">
        <v>71</v>
      </c>
      <c r="S25" s="85">
        <v>10</v>
      </c>
      <c r="T25" s="47">
        <v>0</v>
      </c>
      <c r="X25" s="52">
        <v>0.249999999999999</v>
      </c>
      <c r="Z25" s="52">
        <v>10</v>
      </c>
    </row>
    <row r="26" spans="1:26" ht="15" thickBot="1">
      <c r="B26" s="57"/>
      <c r="E26" s="58">
        <f t="shared" ca="1" si="0"/>
        <v>1.2238239917116946</v>
      </c>
      <c r="F26" s="57"/>
      <c r="I26" s="58">
        <f ca="1">LN(E26)</f>
        <v>0.20198037612910066</v>
      </c>
      <c r="K26" s="47" t="s">
        <v>410</v>
      </c>
      <c r="P26" s="52">
        <v>0.29999999999999899</v>
      </c>
      <c r="Q26" s="47">
        <v>54</v>
      </c>
      <c r="S26" s="61" t="s">
        <v>340</v>
      </c>
      <c r="T26" s="61">
        <v>0</v>
      </c>
      <c r="X26" s="52">
        <v>0.29999999999999899</v>
      </c>
    </row>
    <row r="27" spans="1:26">
      <c r="B27" s="62"/>
      <c r="C27" s="63"/>
      <c r="D27" s="63"/>
      <c r="E27" s="64">
        <f t="shared" ca="1" si="0"/>
        <v>0.83479182956402087</v>
      </c>
      <c r="F27" s="62"/>
      <c r="G27" s="63"/>
      <c r="H27" s="63"/>
      <c r="I27" s="64">
        <f ca="1">LN(E27)</f>
        <v>-0.18057289112451858</v>
      </c>
      <c r="P27" s="52">
        <v>0.35</v>
      </c>
      <c r="Q27" s="47">
        <v>41</v>
      </c>
      <c r="X27" s="52">
        <v>0.35</v>
      </c>
    </row>
    <row r="28" spans="1:26" ht="15" thickBot="1">
      <c r="E28" s="46"/>
      <c r="M28" s="52"/>
      <c r="N28" s="52"/>
      <c r="P28" s="52">
        <v>0.4</v>
      </c>
      <c r="Q28" s="47">
        <v>27</v>
      </c>
      <c r="S28" s="47" t="s">
        <v>341</v>
      </c>
      <c r="X28" s="52">
        <v>0.4</v>
      </c>
    </row>
    <row r="29" spans="1:26">
      <c r="A29" s="48" t="s">
        <v>342</v>
      </c>
      <c r="B29" s="65">
        <f t="shared" ref="B29:I29" si="3">AVERAGE(B36:B1052)</f>
        <v>1.0520274163183154</v>
      </c>
      <c r="C29" s="66">
        <f t="shared" si="3"/>
        <v>1.3219914406290543</v>
      </c>
      <c r="D29" s="66">
        <f t="shared" si="3"/>
        <v>1.7730239435229689</v>
      </c>
      <c r="E29" s="67">
        <f t="shared" si="3"/>
        <v>3.3169465034872485</v>
      </c>
      <c r="F29" s="65">
        <f t="shared" si="3"/>
        <v>3.0869924781592048E-2</v>
      </c>
      <c r="G29" s="66">
        <f t="shared" si="3"/>
        <v>3.6357345020911265E-2</v>
      </c>
      <c r="H29" s="66">
        <f t="shared" si="3"/>
        <v>3.7957179011772417E-2</v>
      </c>
      <c r="I29" s="67">
        <f t="shared" si="3"/>
        <v>4.105995663378622E-2</v>
      </c>
      <c r="K29" s="59" t="s">
        <v>407</v>
      </c>
      <c r="M29" s="52"/>
      <c r="N29" s="52"/>
      <c r="P29" s="52">
        <v>0.45</v>
      </c>
      <c r="Q29" s="47">
        <v>15</v>
      </c>
      <c r="S29" s="51" t="s">
        <v>332</v>
      </c>
      <c r="T29" s="51" t="s">
        <v>333</v>
      </c>
      <c r="X29" s="52">
        <v>0.45</v>
      </c>
    </row>
    <row r="30" spans="1:26">
      <c r="A30" s="48" t="s">
        <v>1</v>
      </c>
      <c r="B30" s="68">
        <f>_xlfn.STDEV.S(B36:B1052)</f>
        <v>0.20915298675798</v>
      </c>
      <c r="C30" s="49">
        <f>_xlfn.STDEV.S(C36:C1052)</f>
        <v>0.60563954338877535</v>
      </c>
      <c r="D30" s="49">
        <f>_xlfn.STDEV.S(D36:D1052)</f>
        <v>1.1779004036428213</v>
      </c>
      <c r="E30" s="69">
        <f>_xlfn.STDEV.S(E36:E1052)</f>
        <v>3.3228756964810331</v>
      </c>
      <c r="F30" s="68">
        <f>STDEV(F36:F1052)</f>
        <v>0.20059131500538291</v>
      </c>
      <c r="G30" s="49">
        <f>STDEV(G36:G1052)</f>
        <v>8.8587864878691996E-2</v>
      </c>
      <c r="H30" s="49">
        <f>STDEV(H36:H1052)</f>
        <v>6.2807696564325846E-2</v>
      </c>
      <c r="I30" s="69">
        <f>STDEV(I36:I1052)</f>
        <v>4.4057234821848229E-2</v>
      </c>
      <c r="K30" s="59" t="s">
        <v>408</v>
      </c>
      <c r="M30" s="52"/>
      <c r="N30" s="52"/>
      <c r="P30" s="52">
        <v>0.5</v>
      </c>
      <c r="Q30" s="47">
        <v>3</v>
      </c>
      <c r="S30" s="85">
        <v>0.5</v>
      </c>
      <c r="T30" s="47">
        <v>26</v>
      </c>
      <c r="X30" s="52">
        <v>0.5</v>
      </c>
    </row>
    <row r="31" spans="1:26" ht="15">
      <c r="A31" s="79" t="s">
        <v>376</v>
      </c>
      <c r="B31" s="68">
        <f t="shared" ref="B31:I31" si="4">_xlfn.PERCENTILE.INC(B36:B1052,0.05)</f>
        <v>0.72561853488169281</v>
      </c>
      <c r="C31" s="49">
        <f t="shared" si="4"/>
        <v>0.56931704474947753</v>
      </c>
      <c r="D31" s="49">
        <f t="shared" si="4"/>
        <v>0.51516193939666177</v>
      </c>
      <c r="E31" s="69">
        <f t="shared" si="4"/>
        <v>0.51795448298019087</v>
      </c>
      <c r="F31" s="68">
        <f t="shared" si="4"/>
        <v>-0.32073129623324387</v>
      </c>
      <c r="G31" s="49">
        <f t="shared" si="4"/>
        <v>-0.11266454354403747</v>
      </c>
      <c r="H31" s="49">
        <f t="shared" si="4"/>
        <v>-6.6327604211420782E-2</v>
      </c>
      <c r="I31" s="69">
        <f t="shared" si="4"/>
        <v>-3.2893510561451275E-2</v>
      </c>
      <c r="J31" s="80" t="s">
        <v>398</v>
      </c>
      <c r="K31" s="60">
        <v>1</v>
      </c>
      <c r="L31" s="60">
        <v>5</v>
      </c>
      <c r="M31" s="60">
        <v>10</v>
      </c>
      <c r="N31" s="60">
        <v>20</v>
      </c>
      <c r="O31" s="52"/>
      <c r="P31" s="52">
        <v>0.55000000000000004</v>
      </c>
      <c r="Q31" s="47">
        <v>2</v>
      </c>
      <c r="S31" s="85">
        <v>1</v>
      </c>
      <c r="T31" s="47">
        <v>303</v>
      </c>
      <c r="X31" s="52">
        <v>0.55000000000000004</v>
      </c>
    </row>
    <row r="32" spans="1:26">
      <c r="A32" s="48" t="s">
        <v>392</v>
      </c>
      <c r="B32" s="70">
        <f t="shared" ref="B32:I32" si="5">AVERAGEIF(B36:B1052,"&lt;="&amp;B31)</f>
        <v>0.66551033275007743</v>
      </c>
      <c r="C32" s="71">
        <f t="shared" si="5"/>
        <v>0.49164508443229998</v>
      </c>
      <c r="D32" s="71">
        <f t="shared" si="5"/>
        <v>0.41804791096046218</v>
      </c>
      <c r="E32" s="72">
        <f t="shared" si="5"/>
        <v>0.3695614648181122</v>
      </c>
      <c r="F32" s="70">
        <f t="shared" si="5"/>
        <v>-0.41024815554001409</v>
      </c>
      <c r="G32" s="71">
        <f t="shared" si="5"/>
        <v>-0.14371865717289026</v>
      </c>
      <c r="H32" s="71">
        <f t="shared" si="5"/>
        <v>-8.9350583399920233E-2</v>
      </c>
      <c r="I32" s="72">
        <f t="shared" si="5"/>
        <v>-5.2347525974445482E-2</v>
      </c>
      <c r="J32" s="81" t="s">
        <v>1</v>
      </c>
      <c r="K32" s="82">
        <f>$G$4/K31^0.5</f>
        <v>0.2</v>
      </c>
      <c r="L32" s="82">
        <f>$G$4/L31^0.5</f>
        <v>8.9442719099991588E-2</v>
      </c>
      <c r="M32" s="82">
        <f>$G$4/M31^0.5</f>
        <v>6.3245553203367583E-2</v>
      </c>
      <c r="N32" s="82">
        <f>$G$4/N31^0.5</f>
        <v>4.4721359549995794E-2</v>
      </c>
      <c r="O32" s="52"/>
      <c r="P32" s="52">
        <v>0.6</v>
      </c>
      <c r="Q32" s="47">
        <v>1</v>
      </c>
      <c r="S32" s="85">
        <v>1.5</v>
      </c>
      <c r="T32" s="47">
        <v>387</v>
      </c>
      <c r="X32" s="52">
        <v>0.6</v>
      </c>
    </row>
    <row r="33" spans="1:24">
      <c r="A33" s="46"/>
      <c r="B33" s="46"/>
      <c r="C33" s="46" t="s">
        <v>343</v>
      </c>
      <c r="D33" s="46"/>
      <c r="E33" s="46"/>
      <c r="G33" s="46" t="s">
        <v>344</v>
      </c>
      <c r="H33" s="46"/>
      <c r="I33" s="46"/>
      <c r="P33" s="52">
        <v>0.65</v>
      </c>
      <c r="Q33" s="47">
        <v>2</v>
      </c>
      <c r="S33" s="85">
        <v>2</v>
      </c>
      <c r="T33" s="47">
        <v>174</v>
      </c>
      <c r="X33" s="52">
        <v>0.65</v>
      </c>
    </row>
    <row r="34" spans="1:24">
      <c r="A34" s="46"/>
      <c r="B34" s="73" t="s">
        <v>336</v>
      </c>
      <c r="C34" s="73" t="s">
        <v>337</v>
      </c>
      <c r="D34" s="73" t="s">
        <v>338</v>
      </c>
      <c r="E34" s="73" t="s">
        <v>339</v>
      </c>
      <c r="F34" s="73" t="s">
        <v>336</v>
      </c>
      <c r="G34" s="73" t="s">
        <v>337</v>
      </c>
      <c r="H34" s="73" t="s">
        <v>338</v>
      </c>
      <c r="I34" s="73" t="s">
        <v>339</v>
      </c>
      <c r="O34" s="50"/>
      <c r="P34" s="52">
        <v>0.7</v>
      </c>
      <c r="Q34" s="47">
        <v>0</v>
      </c>
      <c r="S34" s="85">
        <v>2.5</v>
      </c>
      <c r="T34" s="47">
        <v>72</v>
      </c>
      <c r="X34" s="52">
        <v>0.7</v>
      </c>
    </row>
    <row r="35" spans="1:24" ht="15" thickBot="1">
      <c r="A35" s="74" t="s">
        <v>135</v>
      </c>
      <c r="B35" s="74">
        <f ca="1">B8</f>
        <v>1.2716277322189642</v>
      </c>
      <c r="C35" s="74">
        <f ca="1">PRODUCT(C8:C12)</f>
        <v>1.7530682631702421</v>
      </c>
      <c r="D35" s="74">
        <f ca="1">PRODUCT(D8:D17)</f>
        <v>2.3181730661792455</v>
      </c>
      <c r="E35" s="74">
        <f ca="1">PRODUCT(E8:E27)</f>
        <v>4.2006005045983024</v>
      </c>
      <c r="F35" s="74">
        <f ca="1">F8</f>
        <v>0.24029775873378376</v>
      </c>
      <c r="G35" s="74">
        <f ca="1">AVERAGE(G8:G12)</f>
        <v>0.11227350919023434</v>
      </c>
      <c r="H35" s="74">
        <f ca="1">AVERAGE(H8:H17)</f>
        <v>8.4077940398522427E-2</v>
      </c>
      <c r="I35" s="74">
        <f ca="1">AVERAGE(I8:I27)</f>
        <v>7.1761374617717713E-2</v>
      </c>
      <c r="N35" s="75"/>
      <c r="O35" s="75"/>
      <c r="P35" s="61" t="s">
        <v>340</v>
      </c>
      <c r="Q35" s="61">
        <v>0</v>
      </c>
      <c r="S35" s="85">
        <v>3</v>
      </c>
      <c r="T35" s="47">
        <v>41</v>
      </c>
    </row>
    <row r="36" spans="1:24">
      <c r="A36" s="46">
        <v>0</v>
      </c>
      <c r="B36" s="46">
        <v>1.219750980265323</v>
      </c>
      <c r="C36" s="46">
        <v>0.65035693201516453</v>
      </c>
      <c r="D36" s="46">
        <v>1.2720602666609238</v>
      </c>
      <c r="E36" s="46">
        <v>1.4309706368248061</v>
      </c>
      <c r="F36" s="46">
        <v>0.19864672337433759</v>
      </c>
      <c r="G36" s="46">
        <v>-8.6046788125977117E-2</v>
      </c>
      <c r="H36" s="46">
        <v>2.4063784324597139E-2</v>
      </c>
      <c r="I36" s="46">
        <v>1.7917649051201561E-2</v>
      </c>
      <c r="N36" s="76"/>
      <c r="O36" s="77"/>
      <c r="S36" s="85">
        <v>3.5</v>
      </c>
      <c r="T36" s="47">
        <v>6</v>
      </c>
    </row>
    <row r="37" spans="1:24" ht="15" thickBot="1">
      <c r="A37" s="46">
        <v>9.8425196850393699E-4</v>
      </c>
      <c r="B37" s="46">
        <v>0.99675822774698353</v>
      </c>
      <c r="C37" s="46">
        <v>1.0953715126303958</v>
      </c>
      <c r="D37" s="46">
        <v>0.52178005617546552</v>
      </c>
      <c r="E37" s="46">
        <v>0.26178313533514508</v>
      </c>
      <c r="F37" s="46">
        <v>-3.2470381803912959E-3</v>
      </c>
      <c r="G37" s="46">
        <v>1.8218717333340302E-2</v>
      </c>
      <c r="H37" s="46">
        <v>-6.505091282145084E-2</v>
      </c>
      <c r="I37" s="46">
        <v>-6.701194228526211E-2</v>
      </c>
      <c r="N37" s="76"/>
      <c r="O37" s="77"/>
      <c r="P37" s="47" t="s">
        <v>345</v>
      </c>
      <c r="S37" s="85">
        <v>4</v>
      </c>
      <c r="T37" s="47">
        <v>5</v>
      </c>
    </row>
    <row r="38" spans="1:24">
      <c r="A38" s="46">
        <v>1.968503937007874E-3</v>
      </c>
      <c r="B38" s="46">
        <v>0.90360608631828909</v>
      </c>
      <c r="C38" s="46">
        <v>1.126955853378832</v>
      </c>
      <c r="D38" s="46">
        <v>1.6906737633287461</v>
      </c>
      <c r="E38" s="46">
        <v>6.8370969224251539</v>
      </c>
      <c r="F38" s="46">
        <v>-0.10136175877762973</v>
      </c>
      <c r="G38" s="46">
        <v>2.3904012497625127E-2</v>
      </c>
      <c r="H38" s="46">
        <v>5.2512712601049727E-2</v>
      </c>
      <c r="I38" s="46">
        <v>9.6118160749699463E-2</v>
      </c>
      <c r="N38" s="76"/>
      <c r="O38" s="77"/>
      <c r="P38" s="51" t="s">
        <v>332</v>
      </c>
      <c r="Q38" s="51" t="s">
        <v>333</v>
      </c>
      <c r="S38" s="85">
        <v>4.5</v>
      </c>
      <c r="T38" s="47">
        <v>3</v>
      </c>
    </row>
    <row r="39" spans="1:24">
      <c r="A39" s="46">
        <v>2.952755905511811E-3</v>
      </c>
      <c r="B39" s="46">
        <v>1.138303664073286</v>
      </c>
      <c r="C39" s="46">
        <v>1.5185417195604238</v>
      </c>
      <c r="D39" s="46">
        <v>1.8512022507450041</v>
      </c>
      <c r="E39" s="46">
        <v>4.9120126558449746</v>
      </c>
      <c r="F39" s="46">
        <v>0.12953914024334021</v>
      </c>
      <c r="G39" s="46">
        <v>8.3550095863634669E-2</v>
      </c>
      <c r="H39" s="46">
        <v>6.1583529328681066E-2</v>
      </c>
      <c r="I39" s="46">
        <v>7.9584188367859646E-2</v>
      </c>
      <c r="J39" s="78"/>
      <c r="N39" s="76"/>
      <c r="O39" s="77"/>
      <c r="P39" s="52">
        <v>-0.7</v>
      </c>
      <c r="Q39" s="47">
        <v>0</v>
      </c>
      <c r="S39" s="85">
        <v>5</v>
      </c>
      <c r="T39" s="47">
        <v>0</v>
      </c>
    </row>
    <row r="40" spans="1:24">
      <c r="A40" s="46">
        <v>3.937007874015748E-3</v>
      </c>
      <c r="B40" s="46">
        <v>1.2151876393213497</v>
      </c>
      <c r="C40" s="46">
        <v>1.2073909697911733</v>
      </c>
      <c r="D40" s="46">
        <v>0.69651836774584619</v>
      </c>
      <c r="E40" s="46">
        <v>0.45675149384416108</v>
      </c>
      <c r="F40" s="46">
        <v>0.19489850052398541</v>
      </c>
      <c r="G40" s="46">
        <v>3.7692361659805274E-2</v>
      </c>
      <c r="H40" s="46">
        <v>-3.6166111461560325E-2</v>
      </c>
      <c r="I40" s="46">
        <v>-3.9180790656729969E-2</v>
      </c>
      <c r="N40" s="76"/>
      <c r="O40" s="77"/>
      <c r="P40" s="52">
        <v>-0.65</v>
      </c>
      <c r="Q40" s="47">
        <v>0</v>
      </c>
      <c r="S40" s="85">
        <v>5.5</v>
      </c>
      <c r="T40" s="47">
        <v>0</v>
      </c>
    </row>
    <row r="41" spans="1:24">
      <c r="A41" s="46">
        <v>4.921259842519685E-3</v>
      </c>
      <c r="B41" s="46">
        <v>1.0466171117187237</v>
      </c>
      <c r="C41" s="46">
        <v>2.0777999379921037</v>
      </c>
      <c r="D41" s="46">
        <v>5.7764717971482549</v>
      </c>
      <c r="E41" s="46">
        <v>3.3115112767764661</v>
      </c>
      <c r="F41" s="46">
        <v>4.556316463955392E-2</v>
      </c>
      <c r="G41" s="46">
        <v>0.14626192236224811</v>
      </c>
      <c r="H41" s="46">
        <v>0.17537930805864668</v>
      </c>
      <c r="I41" s="46">
        <v>5.9870233213750089E-2</v>
      </c>
      <c r="O41" s="77"/>
      <c r="P41" s="52">
        <v>-0.6</v>
      </c>
      <c r="Q41" s="47">
        <v>0</v>
      </c>
      <c r="S41" s="85">
        <v>6</v>
      </c>
      <c r="T41" s="47">
        <v>0</v>
      </c>
    </row>
    <row r="42" spans="1:24">
      <c r="A42" s="46">
        <v>5.905511811023622E-3</v>
      </c>
      <c r="B42" s="46">
        <v>0.9136196907851637</v>
      </c>
      <c r="C42" s="46">
        <v>1.372450043952719</v>
      </c>
      <c r="D42" s="46">
        <v>1.4689900426146205</v>
      </c>
      <c r="E42" s="46">
        <v>0.88335932170753784</v>
      </c>
      <c r="F42" s="46">
        <v>-9.0340887351659474E-2</v>
      </c>
      <c r="G42" s="46">
        <v>6.3319499178094873E-2</v>
      </c>
      <c r="H42" s="46">
        <v>3.8457511882609915E-2</v>
      </c>
      <c r="I42" s="46">
        <v>-6.2011614150887968E-3</v>
      </c>
      <c r="O42" s="77"/>
      <c r="P42" s="52">
        <v>-0.55000000000000004</v>
      </c>
      <c r="Q42" s="47">
        <v>0</v>
      </c>
      <c r="S42" s="85">
        <v>6.5</v>
      </c>
      <c r="T42" s="47">
        <v>0</v>
      </c>
    </row>
    <row r="43" spans="1:24">
      <c r="A43" s="46">
        <v>6.889763779527559E-3</v>
      </c>
      <c r="B43" s="46">
        <v>0.89027696062613548</v>
      </c>
      <c r="C43" s="46">
        <v>1.115155149710789</v>
      </c>
      <c r="D43" s="46">
        <v>1.2381847225676301</v>
      </c>
      <c r="E43" s="46">
        <v>2.0228388567611688</v>
      </c>
      <c r="F43" s="46">
        <v>-0.11622267295129127</v>
      </c>
      <c r="G43" s="46">
        <v>2.1798708590923276E-2</v>
      </c>
      <c r="H43" s="46">
        <v>2.1364637360628963E-2</v>
      </c>
      <c r="I43" s="46">
        <v>3.5225094971634577E-2</v>
      </c>
      <c r="O43" s="77"/>
      <c r="P43" s="52">
        <v>-0.5</v>
      </c>
      <c r="Q43" s="47">
        <v>0</v>
      </c>
      <c r="S43" s="85">
        <v>7</v>
      </c>
      <c r="T43" s="47">
        <v>0</v>
      </c>
    </row>
    <row r="44" spans="1:24">
      <c r="A44" s="46">
        <v>7.874015748031496E-3</v>
      </c>
      <c r="B44" s="46">
        <v>1.5360398979477898</v>
      </c>
      <c r="C44" s="46">
        <v>1.4136758104650802</v>
      </c>
      <c r="D44" s="46">
        <v>2.9382414580051011</v>
      </c>
      <c r="E44" s="46">
        <v>0.93875108127767171</v>
      </c>
      <c r="F44" s="46">
        <v>0.42920760961455573</v>
      </c>
      <c r="G44" s="46">
        <v>6.9238653989321775E-2</v>
      </c>
      <c r="H44" s="46">
        <v>0.10778112588557001</v>
      </c>
      <c r="I44" s="46">
        <v>-3.1602462038687771E-3</v>
      </c>
      <c r="O44" s="77"/>
      <c r="P44" s="52">
        <v>-0.45</v>
      </c>
      <c r="Q44" s="47">
        <v>0</v>
      </c>
      <c r="S44" s="85">
        <v>7.5</v>
      </c>
      <c r="T44" s="47">
        <v>0</v>
      </c>
    </row>
    <row r="45" spans="1:24">
      <c r="A45" s="46">
        <v>8.8582677165354329E-3</v>
      </c>
      <c r="B45" s="46">
        <v>1.0882257526042833</v>
      </c>
      <c r="C45" s="46">
        <v>1.0033858453520976</v>
      </c>
      <c r="D45" s="46">
        <v>1.0635144859283883</v>
      </c>
      <c r="E45" s="46">
        <v>1.6723350167499587</v>
      </c>
      <c r="F45" s="46">
        <v>8.4548620112479947E-2</v>
      </c>
      <c r="G45" s="46">
        <v>6.760252566685186E-4</v>
      </c>
      <c r="H45" s="46">
        <v>6.1578976560583299E-3</v>
      </c>
      <c r="I45" s="46">
        <v>2.5711043173047076E-2</v>
      </c>
      <c r="O45" s="77"/>
      <c r="P45" s="52">
        <v>-0.4</v>
      </c>
      <c r="Q45" s="47">
        <v>0</v>
      </c>
      <c r="S45" s="85">
        <v>8</v>
      </c>
      <c r="T45" s="47">
        <v>0</v>
      </c>
    </row>
    <row r="46" spans="1:24">
      <c r="A46" s="46">
        <v>9.8425196850393699E-3</v>
      </c>
      <c r="B46" s="46">
        <v>1.6510525941136156</v>
      </c>
      <c r="C46" s="46">
        <v>0.97942040220396887</v>
      </c>
      <c r="D46" s="46">
        <v>1.769969692946229</v>
      </c>
      <c r="E46" s="46">
        <v>3.5945644116132223</v>
      </c>
      <c r="F46" s="46">
        <v>0.50141302034436075</v>
      </c>
      <c r="G46" s="46">
        <v>-4.1588617203071219E-3</v>
      </c>
      <c r="H46" s="46">
        <v>5.7096242380989468E-2</v>
      </c>
      <c r="I46" s="46">
        <v>6.3971140938651111E-2</v>
      </c>
      <c r="N46" s="76"/>
      <c r="O46" s="77"/>
      <c r="P46" s="52">
        <v>-0.35</v>
      </c>
      <c r="Q46" s="47">
        <v>0</v>
      </c>
      <c r="S46" s="85">
        <v>8.5</v>
      </c>
      <c r="T46" s="47">
        <v>0</v>
      </c>
    </row>
    <row r="47" spans="1:24">
      <c r="A47" s="46">
        <v>1.0826771653543307E-2</v>
      </c>
      <c r="B47" s="46">
        <v>1.069161442128302</v>
      </c>
      <c r="C47" s="46">
        <v>0.7079035557881812</v>
      </c>
      <c r="D47" s="46">
        <v>1.7464401128399616</v>
      </c>
      <c r="E47" s="46">
        <v>2.1766159989115947</v>
      </c>
      <c r="F47" s="46">
        <v>6.6874642275744564E-2</v>
      </c>
      <c r="G47" s="46">
        <v>-6.9089483041090624E-2</v>
      </c>
      <c r="H47" s="46">
        <v>5.5757949486290502E-2</v>
      </c>
      <c r="I47" s="46">
        <v>3.8888568833351594E-2</v>
      </c>
      <c r="N47" s="76"/>
      <c r="O47" s="77"/>
      <c r="P47" s="52">
        <v>-0.30000000000000099</v>
      </c>
      <c r="Q47" s="47">
        <v>0</v>
      </c>
      <c r="S47" s="85">
        <v>9</v>
      </c>
      <c r="T47" s="47">
        <v>0</v>
      </c>
    </row>
    <row r="48" spans="1:24">
      <c r="A48" s="46">
        <v>1.1811023622047244E-2</v>
      </c>
      <c r="B48" s="46">
        <v>1.3257909709276865</v>
      </c>
      <c r="C48" s="46">
        <v>1.7676417622295599</v>
      </c>
      <c r="D48" s="46">
        <v>2.5832065340431885</v>
      </c>
      <c r="E48" s="46">
        <v>2.3867983713243488</v>
      </c>
      <c r="F48" s="46">
        <v>0.28200924051963377</v>
      </c>
      <c r="G48" s="46">
        <v>0.11392926410225543</v>
      </c>
      <c r="H48" s="46">
        <v>9.4903146989632148E-2</v>
      </c>
      <c r="I48" s="46">
        <v>4.3497643714883946E-2</v>
      </c>
      <c r="N48" s="76"/>
      <c r="O48" s="77"/>
      <c r="P48" s="52">
        <v>-0.250000000000001</v>
      </c>
      <c r="Q48" s="47">
        <v>0</v>
      </c>
      <c r="S48" s="85">
        <v>9.5</v>
      </c>
      <c r="T48" s="47">
        <v>0</v>
      </c>
    </row>
    <row r="49" spans="1:20">
      <c r="A49" s="46">
        <v>1.2795275590551181E-2</v>
      </c>
      <c r="B49" s="46">
        <v>1.0671158167270136</v>
      </c>
      <c r="C49" s="46">
        <v>0.71180120394556201</v>
      </c>
      <c r="D49" s="46">
        <v>0.86385874225155534</v>
      </c>
      <c r="E49" s="46">
        <v>2.9565588700231817</v>
      </c>
      <c r="F49" s="46">
        <v>6.495951069060775E-2</v>
      </c>
      <c r="G49" s="46">
        <v>-6.7991322899516371E-2</v>
      </c>
      <c r="H49" s="46">
        <v>-1.4634601630888356E-2</v>
      </c>
      <c r="I49" s="46">
        <v>5.4201302407326166E-2</v>
      </c>
      <c r="N49" s="76"/>
      <c r="O49" s="77"/>
      <c r="P49" s="52">
        <v>-0.20000000000000101</v>
      </c>
      <c r="Q49" s="47">
        <v>1</v>
      </c>
      <c r="S49" s="85">
        <v>10</v>
      </c>
      <c r="T49" s="47">
        <v>0</v>
      </c>
    </row>
    <row r="50" spans="1:20" ht="15" thickBot="1">
      <c r="A50" s="46">
        <v>1.3779527559055118E-2</v>
      </c>
      <c r="B50" s="46">
        <v>0.96165352502227108</v>
      </c>
      <c r="C50" s="46">
        <v>0.8630719837280133</v>
      </c>
      <c r="D50" s="46">
        <v>1.0234635637898293</v>
      </c>
      <c r="E50" s="46">
        <v>1.3752521692904984</v>
      </c>
      <c r="F50" s="46">
        <v>-3.9101054289526767E-2</v>
      </c>
      <c r="G50" s="46">
        <v>-2.9451436067329008E-2</v>
      </c>
      <c r="H50" s="46">
        <v>2.3192525866404302E-3</v>
      </c>
      <c r="I50" s="46">
        <v>1.593185550756036E-2</v>
      </c>
      <c r="N50" s="76"/>
      <c r="O50" s="77"/>
      <c r="P50" s="52">
        <v>-0.15000000000000099</v>
      </c>
      <c r="Q50" s="47">
        <v>17</v>
      </c>
      <c r="S50" s="86" t="s">
        <v>340</v>
      </c>
      <c r="T50" s="61">
        <v>0</v>
      </c>
    </row>
    <row r="51" spans="1:20">
      <c r="A51" s="46">
        <v>1.4763779527559055E-2</v>
      </c>
      <c r="B51" s="46">
        <v>1.5086494942665678</v>
      </c>
      <c r="C51" s="46">
        <v>1.9178790895281494</v>
      </c>
      <c r="D51" s="46">
        <v>4.8167598133730127</v>
      </c>
      <c r="E51" s="46">
        <v>7.122450631828265</v>
      </c>
      <c r="F51" s="46">
        <v>0.41121487597728451</v>
      </c>
      <c r="G51" s="46">
        <v>0.13024398692070593</v>
      </c>
      <c r="H51" s="46">
        <v>0.15721014641198891</v>
      </c>
      <c r="I51" s="46">
        <v>9.8162592803383117E-2</v>
      </c>
      <c r="N51" s="76"/>
      <c r="O51" s="77"/>
      <c r="P51" s="52">
        <v>-0.100000000000001</v>
      </c>
      <c r="Q51" s="47">
        <v>52</v>
      </c>
    </row>
    <row r="52" spans="1:20" ht="15" thickBot="1">
      <c r="A52" s="46">
        <v>1.5748031496062992E-2</v>
      </c>
      <c r="B52" s="46">
        <v>0.87987100683061426</v>
      </c>
      <c r="C52" s="46">
        <v>0.59746957562415526</v>
      </c>
      <c r="D52" s="46">
        <v>0.61928139087881229</v>
      </c>
      <c r="E52" s="46">
        <v>2.7577669376321188</v>
      </c>
      <c r="F52" s="46">
        <v>-0.12797996540127363</v>
      </c>
      <c r="G52" s="46">
        <v>-0.10301038318607829</v>
      </c>
      <c r="H52" s="46">
        <v>-4.7919552012706514E-2</v>
      </c>
      <c r="I52" s="46">
        <v>5.0721063583932566E-2</v>
      </c>
      <c r="N52" s="76"/>
      <c r="O52" s="77"/>
      <c r="P52" s="52">
        <v>-5.0000000000000898E-2</v>
      </c>
      <c r="Q52" s="47">
        <v>110</v>
      </c>
      <c r="S52" s="47" t="s">
        <v>346</v>
      </c>
    </row>
    <row r="53" spans="1:20">
      <c r="A53" s="46">
        <v>1.6732283464566931E-2</v>
      </c>
      <c r="B53" s="46">
        <v>1.1755582409897822</v>
      </c>
      <c r="C53" s="46">
        <v>1.1575054672345952</v>
      </c>
      <c r="D53" s="46">
        <v>0.70454088350430266</v>
      </c>
      <c r="E53" s="46">
        <v>1.504116529937886</v>
      </c>
      <c r="F53" s="46">
        <v>0.1617431334871697</v>
      </c>
      <c r="G53" s="46">
        <v>2.925344605598449E-2</v>
      </c>
      <c r="H53" s="46">
        <v>-3.5020891738353856E-2</v>
      </c>
      <c r="I53" s="46">
        <v>2.0410285126905965E-2</v>
      </c>
      <c r="N53" s="76"/>
      <c r="O53" s="77"/>
      <c r="P53" s="52">
        <v>-9.9920072216264108E-16</v>
      </c>
      <c r="Q53" s="47">
        <v>149</v>
      </c>
      <c r="S53" s="51" t="s">
        <v>332</v>
      </c>
      <c r="T53" s="51" t="s">
        <v>333</v>
      </c>
    </row>
    <row r="54" spans="1:20">
      <c r="A54" s="46">
        <v>1.7716535433070866E-2</v>
      </c>
      <c r="B54" s="46">
        <v>0.81957979312966223</v>
      </c>
      <c r="C54" s="46">
        <v>1.585656056396179</v>
      </c>
      <c r="D54" s="46">
        <v>1.5819692956740572</v>
      </c>
      <c r="E54" s="46">
        <v>1.4772719644892025</v>
      </c>
      <c r="F54" s="46">
        <v>-0.19896351747273341</v>
      </c>
      <c r="G54" s="46">
        <v>9.2199647479427396E-2</v>
      </c>
      <c r="H54" s="46">
        <v>4.5867046060721318E-2</v>
      </c>
      <c r="I54" s="46">
        <v>1.9509855981573614E-2</v>
      </c>
      <c r="N54" s="76"/>
      <c r="O54" s="77"/>
      <c r="P54" s="52">
        <v>4.9999999999998997E-2</v>
      </c>
      <c r="Q54" s="47">
        <v>246</v>
      </c>
      <c r="S54" s="85">
        <v>0.5</v>
      </c>
      <c r="T54" s="47">
        <v>45</v>
      </c>
    </row>
    <row r="55" spans="1:20">
      <c r="A55" s="46">
        <v>1.8700787401574805E-2</v>
      </c>
      <c r="B55" s="46">
        <v>1.0281969262304143</v>
      </c>
      <c r="C55" s="46">
        <v>1.1441581181127576</v>
      </c>
      <c r="D55" s="46">
        <v>1.0008889902893836</v>
      </c>
      <c r="E55" s="46">
        <v>0.53531517984711097</v>
      </c>
      <c r="F55" s="46">
        <v>2.7806711168171898E-2</v>
      </c>
      <c r="G55" s="46">
        <v>2.6933819708060809E-2</v>
      </c>
      <c r="H55" s="46">
        <v>8.8859537155117069E-5</v>
      </c>
      <c r="I55" s="46">
        <v>-3.1244979217017625E-2</v>
      </c>
      <c r="N55" s="76"/>
      <c r="O55" s="77"/>
      <c r="P55" s="52">
        <v>9.9999999999999103E-2</v>
      </c>
      <c r="Q55" s="47">
        <v>202</v>
      </c>
      <c r="S55" s="85">
        <v>1</v>
      </c>
      <c r="T55" s="47">
        <v>240</v>
      </c>
    </row>
    <row r="56" spans="1:20">
      <c r="A56" s="46">
        <v>1.968503937007874E-2</v>
      </c>
      <c r="B56" s="46">
        <v>1.0020355788801192</v>
      </c>
      <c r="C56" s="46">
        <v>0.57375157527180143</v>
      </c>
      <c r="D56" s="46">
        <v>0.67105291265352618</v>
      </c>
      <c r="E56" s="46">
        <v>0.93960488521555241</v>
      </c>
      <c r="F56" s="46">
        <v>2.0335098966741631E-3</v>
      </c>
      <c r="G56" s="46">
        <v>-0.11111175440787679</v>
      </c>
      <c r="H56" s="46">
        <v>-3.9890728870585798E-2</v>
      </c>
      <c r="I56" s="46">
        <v>-3.1147913480313429E-3</v>
      </c>
      <c r="N56" s="76"/>
      <c r="O56" s="77"/>
      <c r="P56" s="52">
        <v>0.149999999999999</v>
      </c>
      <c r="Q56" s="47">
        <v>139</v>
      </c>
      <c r="S56" s="85">
        <v>1.5</v>
      </c>
      <c r="T56" s="47">
        <v>232</v>
      </c>
    </row>
    <row r="57" spans="1:20">
      <c r="A57" s="46">
        <v>2.0669291338582679E-2</v>
      </c>
      <c r="B57" s="46">
        <v>1.2527866093744555</v>
      </c>
      <c r="C57" s="46">
        <v>2.0210441231015417</v>
      </c>
      <c r="D57" s="46">
        <v>2.3869970633199991</v>
      </c>
      <c r="E57" s="46">
        <v>12.128613362416655</v>
      </c>
      <c r="F57" s="46">
        <v>0.22537035763921304</v>
      </c>
      <c r="G57" s="46">
        <v>0.14072285409893254</v>
      </c>
      <c r="H57" s="46">
        <v>8.700361170752488E-2</v>
      </c>
      <c r="I57" s="46">
        <v>0.12477837008495403</v>
      </c>
      <c r="P57" s="52">
        <v>0.19999999999999901</v>
      </c>
      <c r="Q57" s="47">
        <v>69</v>
      </c>
      <c r="S57" s="85">
        <v>2</v>
      </c>
      <c r="T57" s="47">
        <v>178</v>
      </c>
    </row>
    <row r="58" spans="1:20">
      <c r="A58" s="46">
        <v>2.1653543307086614E-2</v>
      </c>
      <c r="B58" s="46">
        <v>0.9809177882231066</v>
      </c>
      <c r="C58" s="46">
        <v>1.0538443795582255</v>
      </c>
      <c r="D58" s="46">
        <v>2.7586378180152895</v>
      </c>
      <c r="E58" s="46">
        <v>1.9557215011587943</v>
      </c>
      <c r="F58" s="46">
        <v>-1.9266626982447733E-2</v>
      </c>
      <c r="G58" s="46">
        <v>1.0488958348048902E-2</v>
      </c>
      <c r="H58" s="46">
        <v>0.10147370136986744</v>
      </c>
      <c r="I58" s="46">
        <v>3.3537958982735747E-2</v>
      </c>
      <c r="P58" s="52">
        <v>0.249999999999999</v>
      </c>
      <c r="Q58" s="47">
        <v>24</v>
      </c>
      <c r="S58" s="85">
        <v>2.5</v>
      </c>
      <c r="T58" s="47">
        <v>107</v>
      </c>
    </row>
    <row r="59" spans="1:20">
      <c r="A59" s="46">
        <v>2.2637795275590553E-2</v>
      </c>
      <c r="B59" s="46">
        <v>1.0266020282467463</v>
      </c>
      <c r="C59" s="46">
        <v>0.85750594227551025</v>
      </c>
      <c r="D59" s="46">
        <v>0.86417112873651492</v>
      </c>
      <c r="E59" s="46">
        <v>1.351231759363088</v>
      </c>
      <c r="F59" s="46">
        <v>2.6254346835418454E-2</v>
      </c>
      <c r="G59" s="46">
        <v>-3.0745434039738784E-2</v>
      </c>
      <c r="H59" s="46">
        <v>-1.4598446412323343E-2</v>
      </c>
      <c r="I59" s="46">
        <v>1.5050829539821065E-2</v>
      </c>
      <c r="P59" s="52">
        <v>0.29999999999999899</v>
      </c>
      <c r="Q59" s="47">
        <v>8</v>
      </c>
      <c r="S59" s="85">
        <v>3</v>
      </c>
      <c r="T59" s="47">
        <v>81</v>
      </c>
    </row>
    <row r="60" spans="1:20">
      <c r="A60" s="46">
        <v>2.3622047244094488E-2</v>
      </c>
      <c r="B60" s="46">
        <v>0.88538228752194581</v>
      </c>
      <c r="C60" s="46">
        <v>0.94889324062822711</v>
      </c>
      <c r="D60" s="46">
        <v>1.2696708114443984</v>
      </c>
      <c r="E60" s="46">
        <v>2.1097374557981472</v>
      </c>
      <c r="F60" s="46">
        <v>-0.12173576394186253</v>
      </c>
      <c r="G60" s="46">
        <v>-1.0491796680819503E-2</v>
      </c>
      <c r="H60" s="46">
        <v>2.3875766328435615E-2</v>
      </c>
      <c r="I60" s="46">
        <v>3.7328175560720968E-2</v>
      </c>
      <c r="P60" s="52">
        <v>0.35</v>
      </c>
      <c r="Q60" s="47">
        <v>0</v>
      </c>
      <c r="S60" s="85">
        <v>3.5</v>
      </c>
      <c r="T60" s="47">
        <v>58</v>
      </c>
    </row>
    <row r="61" spans="1:20">
      <c r="A61" s="46">
        <v>2.4606299212598427E-2</v>
      </c>
      <c r="B61" s="46">
        <v>1.2041350915362377</v>
      </c>
      <c r="C61" s="46">
        <v>1.5888004374040703</v>
      </c>
      <c r="D61" s="46">
        <v>2.4090974342865459</v>
      </c>
      <c r="E61" s="46">
        <v>1.5490308221831179</v>
      </c>
      <c r="F61" s="46">
        <v>0.18576154286504776</v>
      </c>
      <c r="G61" s="46">
        <v>9.2595857922681962E-2</v>
      </c>
      <c r="H61" s="46">
        <v>8.7925216876191148E-2</v>
      </c>
      <c r="I61" s="46">
        <v>2.1881472967684615E-2</v>
      </c>
      <c r="P61" s="52">
        <v>0.4</v>
      </c>
      <c r="Q61" s="47">
        <v>0</v>
      </c>
      <c r="S61" s="85">
        <v>4</v>
      </c>
      <c r="T61" s="47">
        <v>23</v>
      </c>
    </row>
    <row r="62" spans="1:20">
      <c r="A62" s="46">
        <v>2.5590551181102362E-2</v>
      </c>
      <c r="B62" s="46">
        <v>1.0361389299246409</v>
      </c>
      <c r="C62" s="46">
        <v>1.4662244382541303</v>
      </c>
      <c r="D62" s="46">
        <v>2.9312110456557376</v>
      </c>
      <c r="E62" s="46">
        <v>5.8876901402037962</v>
      </c>
      <c r="F62" s="46">
        <v>3.5501237090251027E-2</v>
      </c>
      <c r="G62" s="46">
        <v>7.6538137483563293E-2</v>
      </c>
      <c r="H62" s="46">
        <v>0.10754156637956154</v>
      </c>
      <c r="I62" s="46">
        <v>8.864318771985305E-2</v>
      </c>
      <c r="P62" s="52">
        <v>0.45</v>
      </c>
      <c r="Q62" s="47">
        <v>0</v>
      </c>
      <c r="S62" s="85">
        <v>4.5</v>
      </c>
      <c r="T62" s="47">
        <v>16</v>
      </c>
    </row>
    <row r="63" spans="1:20">
      <c r="A63" s="46">
        <v>2.6574803149606301E-2</v>
      </c>
      <c r="B63" s="46">
        <v>0.88090948385358736</v>
      </c>
      <c r="C63" s="46">
        <v>0.63826942491159666</v>
      </c>
      <c r="D63" s="46">
        <v>1.1199447078720286</v>
      </c>
      <c r="E63" s="46">
        <v>1.8743350162698211</v>
      </c>
      <c r="F63" s="46">
        <v>-0.12680040082877134</v>
      </c>
      <c r="G63" s="46">
        <v>-8.9798957735913704E-2</v>
      </c>
      <c r="H63" s="46">
        <v>1.1327931611696157E-2</v>
      </c>
      <c r="I63" s="46">
        <v>3.1412696926346337E-2</v>
      </c>
      <c r="P63" s="52">
        <v>0.5</v>
      </c>
      <c r="Q63" s="47">
        <v>0</v>
      </c>
      <c r="S63" s="85">
        <v>5</v>
      </c>
      <c r="T63" s="47">
        <v>13</v>
      </c>
    </row>
    <row r="64" spans="1:20">
      <c r="A64" s="46">
        <v>2.7559055118110236E-2</v>
      </c>
      <c r="B64" s="46">
        <v>0.67758420466201985</v>
      </c>
      <c r="C64" s="46">
        <v>0.9702373761199633</v>
      </c>
      <c r="D64" s="46">
        <v>1.2547063382526633</v>
      </c>
      <c r="E64" s="46">
        <v>0.90522044943337743</v>
      </c>
      <c r="F64" s="46">
        <v>-0.38922144662729607</v>
      </c>
      <c r="G64" s="46">
        <v>-6.0429039547483547E-3</v>
      </c>
      <c r="H64" s="46">
        <v>2.2690155177884176E-2</v>
      </c>
      <c r="I64" s="46">
        <v>-4.9788387205724647E-3</v>
      </c>
      <c r="P64" s="52">
        <v>0.55000000000000004</v>
      </c>
      <c r="Q64" s="47">
        <v>0</v>
      </c>
      <c r="S64" s="85">
        <v>5.5</v>
      </c>
      <c r="T64" s="47">
        <v>12</v>
      </c>
    </row>
    <row r="65" spans="1:20">
      <c r="A65" s="46">
        <v>2.8543307086614175E-2</v>
      </c>
      <c r="B65" s="46">
        <v>0.9051010122841272</v>
      </c>
      <c r="C65" s="46">
        <v>1.4960847503972765</v>
      </c>
      <c r="D65" s="46">
        <v>0.8761948461113509</v>
      </c>
      <c r="E65" s="46">
        <v>3.1676990117121751</v>
      </c>
      <c r="F65" s="46">
        <v>-9.9708725727223058E-2</v>
      </c>
      <c r="G65" s="46">
        <v>8.0570305856547383E-2</v>
      </c>
      <c r="H65" s="46">
        <v>-1.3216678571122636E-2</v>
      </c>
      <c r="I65" s="46">
        <v>5.7650273025465368E-2</v>
      </c>
      <c r="P65" s="52">
        <v>0.6</v>
      </c>
      <c r="Q65" s="47">
        <v>0</v>
      </c>
      <c r="S65" s="85">
        <v>6</v>
      </c>
      <c r="T65" s="47">
        <v>6</v>
      </c>
    </row>
    <row r="66" spans="1:20">
      <c r="A66" s="46">
        <v>2.952755905511811E-2</v>
      </c>
      <c r="B66" s="46">
        <v>1.0688812872616933</v>
      </c>
      <c r="C66" s="46">
        <v>1.3430459473644303</v>
      </c>
      <c r="D66" s="46">
        <v>1.7484778420671196</v>
      </c>
      <c r="E66" s="46">
        <v>3.5351455931477176</v>
      </c>
      <c r="F66" s="46">
        <v>6.6612575606672858E-2</v>
      </c>
      <c r="G66" s="46">
        <v>5.8988025887737827E-2</v>
      </c>
      <c r="H66" s="46">
        <v>5.5874560490288896E-2</v>
      </c>
      <c r="I66" s="46">
        <v>6.3137724234040446E-2</v>
      </c>
      <c r="P66" s="52">
        <v>0.65</v>
      </c>
      <c r="Q66" s="47">
        <v>0</v>
      </c>
      <c r="S66" s="85">
        <v>6.5</v>
      </c>
      <c r="T66" s="47">
        <v>4</v>
      </c>
    </row>
    <row r="67" spans="1:20">
      <c r="A67" s="46">
        <v>3.0511811023622049E-2</v>
      </c>
      <c r="B67" s="46">
        <v>1.6430474065913261</v>
      </c>
      <c r="C67" s="46">
        <v>1.906773496176307</v>
      </c>
      <c r="D67" s="46">
        <v>3.0182891194820578</v>
      </c>
      <c r="E67" s="46">
        <v>1.117721528491691</v>
      </c>
      <c r="F67" s="46">
        <v>0.49655269231588089</v>
      </c>
      <c r="G67" s="46">
        <v>0.1290825089234206</v>
      </c>
      <c r="H67" s="46">
        <v>0.11046901541277494</v>
      </c>
      <c r="I67" s="46">
        <v>5.5646131823108777E-3</v>
      </c>
      <c r="P67" s="52">
        <v>0.7</v>
      </c>
      <c r="Q67" s="47">
        <v>0</v>
      </c>
      <c r="S67" s="85">
        <v>7</v>
      </c>
      <c r="T67" s="47">
        <v>0</v>
      </c>
    </row>
    <row r="68" spans="1:20" ht="15" thickBot="1">
      <c r="A68" s="46">
        <v>3.1496062992125984E-2</v>
      </c>
      <c r="B68" s="46">
        <v>1.1398365715984196</v>
      </c>
      <c r="C68" s="46">
        <v>0.56310322317440098</v>
      </c>
      <c r="D68" s="46">
        <v>0.56220861803532696</v>
      </c>
      <c r="E68" s="46">
        <v>0.87607098061309441</v>
      </c>
      <c r="F68" s="46">
        <v>0.13088489388262803</v>
      </c>
      <c r="G68" s="46">
        <v>-0.11485846455114064</v>
      </c>
      <c r="H68" s="46">
        <v>-5.7588229149996853E-2</v>
      </c>
      <c r="I68" s="46">
        <v>-6.6154081615602527E-3</v>
      </c>
      <c r="P68" s="61" t="s">
        <v>340</v>
      </c>
      <c r="Q68" s="61">
        <v>0</v>
      </c>
      <c r="S68" s="85">
        <v>7.5</v>
      </c>
      <c r="T68" s="47">
        <v>0</v>
      </c>
    </row>
    <row r="69" spans="1:20">
      <c r="A69" s="46">
        <v>3.2480314960629919E-2</v>
      </c>
      <c r="B69" s="46">
        <v>1.0694762733472032</v>
      </c>
      <c r="C69" s="46">
        <v>1.1107476053018119</v>
      </c>
      <c r="D69" s="46">
        <v>1.8713419511557885</v>
      </c>
      <c r="E69" s="46">
        <v>2.086635462009315</v>
      </c>
      <c r="F69" s="46">
        <v>6.7169064485637586E-2</v>
      </c>
      <c r="G69" s="46">
        <v>2.1006661380502122E-2</v>
      </c>
      <c r="H69" s="46">
        <v>6.2665579443863417E-2</v>
      </c>
      <c r="I69" s="46">
        <v>3.6777647101172289E-2</v>
      </c>
      <c r="S69" s="85">
        <v>8</v>
      </c>
      <c r="T69" s="47">
        <v>0</v>
      </c>
    </row>
    <row r="70" spans="1:20" ht="15" thickBot="1">
      <c r="A70" s="46">
        <v>3.3464566929133861E-2</v>
      </c>
      <c r="B70" s="46">
        <v>0.94479386222325556</v>
      </c>
      <c r="C70" s="46">
        <v>0.74110722508780413</v>
      </c>
      <c r="D70" s="46">
        <v>0.83586342973181049</v>
      </c>
      <c r="E70" s="46">
        <v>0.35448662379780405</v>
      </c>
      <c r="F70" s="46">
        <v>-5.6788510496826559E-2</v>
      </c>
      <c r="G70" s="46">
        <v>-5.9921992186428762E-2</v>
      </c>
      <c r="H70" s="46">
        <v>-1.7929004080720921E-2</v>
      </c>
      <c r="I70" s="46">
        <v>-5.1854233315457077E-2</v>
      </c>
      <c r="P70" s="47" t="s">
        <v>347</v>
      </c>
      <c r="S70" s="85">
        <v>8.5</v>
      </c>
      <c r="T70" s="47">
        <v>0</v>
      </c>
    </row>
    <row r="71" spans="1:20">
      <c r="A71" s="46">
        <v>3.4448818897637797E-2</v>
      </c>
      <c r="B71" s="46">
        <v>1.4913384559508158</v>
      </c>
      <c r="C71" s="46">
        <v>1.2744618503432217</v>
      </c>
      <c r="D71" s="46">
        <v>1.4826336192639271</v>
      </c>
      <c r="E71" s="46">
        <v>0.88235757943104132</v>
      </c>
      <c r="F71" s="46">
        <v>0.39967400931848124</v>
      </c>
      <c r="G71" s="46">
        <v>4.850480226963011E-2</v>
      </c>
      <c r="H71" s="46">
        <v>3.9381997886624776E-2</v>
      </c>
      <c r="I71" s="46">
        <v>-6.2578943139654395E-3</v>
      </c>
      <c r="P71" s="51" t="s">
        <v>332</v>
      </c>
      <c r="Q71" s="51" t="s">
        <v>333</v>
      </c>
      <c r="S71" s="85">
        <v>9</v>
      </c>
      <c r="T71" s="47">
        <v>0</v>
      </c>
    </row>
    <row r="72" spans="1:20">
      <c r="A72" s="46">
        <v>3.5433070866141732E-2</v>
      </c>
      <c r="B72" s="46">
        <v>1.3280954543145422</v>
      </c>
      <c r="C72" s="46">
        <v>1.6467275416831881</v>
      </c>
      <c r="D72" s="46">
        <v>1.4778682644338283</v>
      </c>
      <c r="E72" s="46">
        <v>1.0167629086546672</v>
      </c>
      <c r="F72" s="46">
        <v>0.28374592672002685</v>
      </c>
      <c r="G72" s="46">
        <v>9.9758002096382678E-2</v>
      </c>
      <c r="H72" s="46">
        <v>3.9060068758867597E-2</v>
      </c>
      <c r="I72" s="46">
        <v>8.3119808606627532E-4</v>
      </c>
      <c r="P72" s="52">
        <v>-0.7</v>
      </c>
      <c r="Q72" s="47">
        <v>0</v>
      </c>
      <c r="S72" s="85">
        <v>9.5</v>
      </c>
      <c r="T72" s="47">
        <v>0</v>
      </c>
    </row>
    <row r="73" spans="1:20">
      <c r="A73" s="46">
        <v>3.6417322834645667E-2</v>
      </c>
      <c r="B73" s="46">
        <v>1.3025824758569082</v>
      </c>
      <c r="C73" s="46">
        <v>0.66607017926874834</v>
      </c>
      <c r="D73" s="46">
        <v>0.79786077025785651</v>
      </c>
      <c r="E73" s="46">
        <v>1.0904512801139883</v>
      </c>
      <c r="F73" s="46">
        <v>0.26434881383600567</v>
      </c>
      <c r="G73" s="46">
        <v>-8.1272047943165435E-2</v>
      </c>
      <c r="H73" s="46">
        <v>-2.2582117011565782E-2</v>
      </c>
      <c r="I73" s="46">
        <v>4.3295814506130641E-3</v>
      </c>
      <c r="P73" s="52">
        <v>-0.65</v>
      </c>
      <c r="Q73" s="47">
        <v>0</v>
      </c>
      <c r="S73" s="85">
        <v>10</v>
      </c>
      <c r="T73" s="47">
        <v>0</v>
      </c>
    </row>
    <row r="74" spans="1:20" ht="15" thickBot="1">
      <c r="A74" s="46">
        <v>3.7401574803149609E-2</v>
      </c>
      <c r="B74" s="46">
        <v>0.96855788401198051</v>
      </c>
      <c r="C74" s="46">
        <v>1.739224939835001</v>
      </c>
      <c r="D74" s="46">
        <v>2.1418963017923556</v>
      </c>
      <c r="E74" s="46">
        <v>3.4034059833500279</v>
      </c>
      <c r="F74" s="46">
        <v>-3.1947031259214165E-2</v>
      </c>
      <c r="G74" s="46">
        <v>0.11068791542270517</v>
      </c>
      <c r="H74" s="46">
        <v>7.6169155899201951E-2</v>
      </c>
      <c r="I74" s="46">
        <v>6.1238834500221731E-2</v>
      </c>
      <c r="P74" s="52">
        <v>-0.6</v>
      </c>
      <c r="Q74" s="47">
        <v>0</v>
      </c>
      <c r="S74" s="86" t="s">
        <v>340</v>
      </c>
      <c r="T74" s="61">
        <v>2</v>
      </c>
    </row>
    <row r="75" spans="1:20">
      <c r="A75" s="46">
        <v>3.8385826771653545E-2</v>
      </c>
      <c r="B75" s="46">
        <v>0.71781756074877257</v>
      </c>
      <c r="C75" s="46">
        <v>1.4014982811894316</v>
      </c>
      <c r="D75" s="46">
        <v>0.65444049631838386</v>
      </c>
      <c r="E75" s="46">
        <v>1.6276719583181809</v>
      </c>
      <c r="F75" s="46">
        <v>-0.33153983588583968</v>
      </c>
      <c r="G75" s="46">
        <v>6.7508373042825559E-2</v>
      </c>
      <c r="H75" s="46">
        <v>-4.2397461248116664E-2</v>
      </c>
      <c r="I75" s="46">
        <v>2.4357537373598914E-2</v>
      </c>
      <c r="P75" s="52">
        <v>-0.55000000000000004</v>
      </c>
      <c r="Q75" s="47">
        <v>0</v>
      </c>
    </row>
    <row r="76" spans="1:20" ht="15" thickBot="1">
      <c r="A76" s="46">
        <v>3.937007874015748E-2</v>
      </c>
      <c r="B76" s="46">
        <v>1.0881087649542838</v>
      </c>
      <c r="C76" s="46">
        <v>1.1582057551813314</v>
      </c>
      <c r="D76" s="46">
        <v>1.2402533483309488</v>
      </c>
      <c r="E76" s="46">
        <v>1.2848093188571541</v>
      </c>
      <c r="F76" s="46">
        <v>8.4441111226168222E-2</v>
      </c>
      <c r="G76" s="46">
        <v>2.9374408974211026E-2</v>
      </c>
      <c r="H76" s="46">
        <v>2.1531567191797236E-2</v>
      </c>
      <c r="I76" s="46">
        <v>1.2530515867093302E-2</v>
      </c>
      <c r="P76" s="52">
        <v>-0.5</v>
      </c>
      <c r="Q76" s="47">
        <v>0</v>
      </c>
      <c r="S76" s="47" t="s">
        <v>348</v>
      </c>
    </row>
    <row r="77" spans="1:20">
      <c r="A77" s="46">
        <v>4.0354330708661415E-2</v>
      </c>
      <c r="B77" s="46">
        <v>0.82424669030598974</v>
      </c>
      <c r="C77" s="46">
        <v>1.1958587292658809</v>
      </c>
      <c r="D77" s="46">
        <v>0.58794118863534384</v>
      </c>
      <c r="E77" s="46">
        <v>1.4793625478083301</v>
      </c>
      <c r="F77" s="46">
        <v>-0.19328541243903807</v>
      </c>
      <c r="G77" s="46">
        <v>3.5772905841778384E-2</v>
      </c>
      <c r="H77" s="46">
        <v>-5.311283554134235E-2</v>
      </c>
      <c r="I77" s="46">
        <v>1.9580564202655311E-2</v>
      </c>
      <c r="P77" s="52">
        <v>-0.45</v>
      </c>
      <c r="Q77" s="47">
        <v>0</v>
      </c>
      <c r="S77" s="51" t="s">
        <v>332</v>
      </c>
      <c r="T77" s="51" t="s">
        <v>333</v>
      </c>
    </row>
    <row r="78" spans="1:20">
      <c r="A78" s="46">
        <v>4.1338582677165357E-2</v>
      </c>
      <c r="B78" s="46">
        <v>1.0096916613688864</v>
      </c>
      <c r="C78" s="46">
        <v>1.3304818349054799</v>
      </c>
      <c r="D78" s="46">
        <v>1.882548898190407</v>
      </c>
      <c r="E78" s="46">
        <v>7.0684401140811222</v>
      </c>
      <c r="F78" s="46">
        <v>9.6449984706002828E-3</v>
      </c>
      <c r="G78" s="46">
        <v>5.710823170184913E-2</v>
      </c>
      <c r="H78" s="46">
        <v>6.3262665548891012E-2</v>
      </c>
      <c r="I78" s="46">
        <v>9.778199105322806E-2</v>
      </c>
      <c r="P78" s="52">
        <v>-0.4</v>
      </c>
      <c r="Q78" s="47">
        <v>0</v>
      </c>
      <c r="S78" s="85">
        <v>0.5</v>
      </c>
      <c r="T78" s="47">
        <v>44</v>
      </c>
    </row>
    <row r="79" spans="1:20">
      <c r="A79" s="46">
        <v>4.2322834645669292E-2</v>
      </c>
      <c r="B79" s="46">
        <v>0.86946521944854283</v>
      </c>
      <c r="C79" s="46">
        <v>1.1579246269314125</v>
      </c>
      <c r="D79" s="46">
        <v>1.662484449014124</v>
      </c>
      <c r="E79" s="46">
        <v>1.8923025328056757</v>
      </c>
      <c r="F79" s="46">
        <v>-0.13987694662206934</v>
      </c>
      <c r="G79" s="46">
        <v>2.93258576053467E-2</v>
      </c>
      <c r="H79" s="46">
        <v>5.0831313952765668E-2</v>
      </c>
      <c r="I79" s="46">
        <v>3.1889717945347854E-2</v>
      </c>
      <c r="P79" s="52">
        <v>-0.35</v>
      </c>
      <c r="Q79" s="47">
        <v>0</v>
      </c>
      <c r="S79" s="85">
        <v>1</v>
      </c>
      <c r="T79" s="47">
        <v>126</v>
      </c>
    </row>
    <row r="80" spans="1:20">
      <c r="A80" s="46">
        <v>4.3307086614173228E-2</v>
      </c>
      <c r="B80" s="46">
        <v>1.2070691693619711</v>
      </c>
      <c r="C80" s="46">
        <v>1.7939650252363084</v>
      </c>
      <c r="D80" s="46">
        <v>1.0334319463157997</v>
      </c>
      <c r="E80" s="46">
        <v>2.189471439401248</v>
      </c>
      <c r="F80" s="46">
        <v>0.18819524731846637</v>
      </c>
      <c r="G80" s="46">
        <v>0.11688565360751937</v>
      </c>
      <c r="H80" s="46">
        <v>3.2885250188170955E-3</v>
      </c>
      <c r="I80" s="46">
        <v>3.9183008141339161E-2</v>
      </c>
      <c r="P80" s="52">
        <v>-0.30000000000000099</v>
      </c>
      <c r="Q80" s="47">
        <v>0</v>
      </c>
      <c r="S80" s="85">
        <v>1.5</v>
      </c>
      <c r="T80" s="47">
        <v>153</v>
      </c>
    </row>
    <row r="81" spans="1:20">
      <c r="A81" s="46">
        <v>4.4291338582677163E-2</v>
      </c>
      <c r="B81" s="46">
        <v>1.2008823684891672</v>
      </c>
      <c r="C81" s="46">
        <v>1.0377806621169225</v>
      </c>
      <c r="D81" s="46">
        <v>1.1068600367209971</v>
      </c>
      <c r="E81" s="46">
        <v>3.8976649012932669</v>
      </c>
      <c r="F81" s="46">
        <v>0.18305659366246191</v>
      </c>
      <c r="G81" s="46">
        <v>7.416890848491552E-3</v>
      </c>
      <c r="H81" s="46">
        <v>1.0152721097323816E-2</v>
      </c>
      <c r="I81" s="46">
        <v>6.8018881527956918E-2</v>
      </c>
      <c r="P81" s="52">
        <v>-0.250000000000001</v>
      </c>
      <c r="Q81" s="47">
        <v>0</v>
      </c>
      <c r="S81" s="85">
        <v>2</v>
      </c>
      <c r="T81" s="47">
        <v>125</v>
      </c>
    </row>
    <row r="82" spans="1:20">
      <c r="A82" s="46">
        <v>4.5275590551181105E-2</v>
      </c>
      <c r="B82" s="46">
        <v>0.6700074784966128</v>
      </c>
      <c r="C82" s="46">
        <v>0.62346458539438643</v>
      </c>
      <c r="D82" s="46">
        <v>0.72438794147462493</v>
      </c>
      <c r="E82" s="46">
        <v>1.1662340379612097</v>
      </c>
      <c r="F82" s="46">
        <v>-0.40046640472417627</v>
      </c>
      <c r="G82" s="46">
        <v>-9.4492663032688579E-2</v>
      </c>
      <c r="H82" s="46">
        <v>-3.224281993364083E-2</v>
      </c>
      <c r="I82" s="46">
        <v>7.6889893225067481E-3</v>
      </c>
      <c r="P82" s="52">
        <v>-0.20000000000000101</v>
      </c>
      <c r="Q82" s="47">
        <v>0</v>
      </c>
      <c r="S82" s="85">
        <v>2.5</v>
      </c>
      <c r="T82" s="47">
        <v>94</v>
      </c>
    </row>
    <row r="83" spans="1:20">
      <c r="A83" s="46">
        <v>4.625984251968504E-2</v>
      </c>
      <c r="B83" s="46">
        <v>1.3618854125465656</v>
      </c>
      <c r="C83" s="46">
        <v>2.751101568521646</v>
      </c>
      <c r="D83" s="46">
        <v>2.5416637836439895</v>
      </c>
      <c r="E83" s="46">
        <v>6.1162694443093768</v>
      </c>
      <c r="F83" s="46">
        <v>0.30887007243075182</v>
      </c>
      <c r="G83" s="46">
        <v>0.2024002803686189</v>
      </c>
      <c r="H83" s="46">
        <v>9.3281889952071817E-2</v>
      </c>
      <c r="I83" s="46">
        <v>9.0547617136943495E-2</v>
      </c>
      <c r="P83" s="52">
        <v>-0.15000000000000099</v>
      </c>
      <c r="Q83" s="47">
        <v>2</v>
      </c>
      <c r="S83" s="85">
        <v>3</v>
      </c>
      <c r="T83" s="47">
        <v>86</v>
      </c>
    </row>
    <row r="84" spans="1:20">
      <c r="A84" s="46">
        <v>4.7244094488188976E-2</v>
      </c>
      <c r="B84" s="46">
        <v>1.0676995106298419</v>
      </c>
      <c r="C84" s="46">
        <v>1.2668255757447084</v>
      </c>
      <c r="D84" s="46">
        <v>0.9022780357838498</v>
      </c>
      <c r="E84" s="46">
        <v>1.5867244148469262</v>
      </c>
      <c r="F84" s="46">
        <v>6.5506343861508762E-2</v>
      </c>
      <c r="G84" s="46">
        <v>4.7302844946152875E-2</v>
      </c>
      <c r="H84" s="46">
        <v>-1.0283256275402618E-2</v>
      </c>
      <c r="I84" s="46">
        <v>2.3083588741241612E-2</v>
      </c>
      <c r="P84" s="52">
        <v>-0.100000000000001</v>
      </c>
      <c r="Q84" s="47">
        <v>10</v>
      </c>
      <c r="S84" s="85">
        <v>3.5</v>
      </c>
      <c r="T84" s="47">
        <v>64</v>
      </c>
    </row>
    <row r="85" spans="1:20">
      <c r="A85" s="46">
        <v>4.8228346456692911E-2</v>
      </c>
      <c r="B85" s="46">
        <v>0.96699167404750797</v>
      </c>
      <c r="C85" s="46">
        <v>2.6496591960730949</v>
      </c>
      <c r="D85" s="46">
        <v>2.6332749090606531</v>
      </c>
      <c r="E85" s="46">
        <v>3.0737471376402463</v>
      </c>
      <c r="F85" s="46">
        <v>-3.3565393651216892E-2</v>
      </c>
      <c r="G85" s="46">
        <v>0.19488620529446604</v>
      </c>
      <c r="H85" s="46">
        <v>9.6822828412608031E-2</v>
      </c>
      <c r="I85" s="46">
        <v>5.6144869166029177E-2</v>
      </c>
      <c r="P85" s="52">
        <v>-5.0000000000000898E-2</v>
      </c>
      <c r="Q85" s="47">
        <v>77</v>
      </c>
      <c r="S85" s="85">
        <v>4</v>
      </c>
      <c r="T85" s="47">
        <v>64</v>
      </c>
    </row>
    <row r="86" spans="1:20">
      <c r="A86" s="46">
        <v>4.9212598425196853E-2</v>
      </c>
      <c r="B86" s="46">
        <v>1.2306502611748549</v>
      </c>
      <c r="C86" s="46">
        <v>0.93606882958398641</v>
      </c>
      <c r="D86" s="46">
        <v>1.1681204795201896</v>
      </c>
      <c r="E86" s="46">
        <v>1.2972332132510926</v>
      </c>
      <c r="F86" s="46">
        <v>0.20754269731066499</v>
      </c>
      <c r="G86" s="46">
        <v>-1.3213253865569586E-2</v>
      </c>
      <c r="H86" s="46">
        <v>1.5539602936054655E-2</v>
      </c>
      <c r="I86" s="46">
        <v>1.3011684946229504E-2</v>
      </c>
      <c r="P86" s="52">
        <v>-9.9920072216264108E-16</v>
      </c>
      <c r="Q86" s="47">
        <v>196</v>
      </c>
      <c r="S86" s="85">
        <v>4.5</v>
      </c>
      <c r="T86" s="47">
        <v>42</v>
      </c>
    </row>
    <row r="87" spans="1:20">
      <c r="A87" s="46">
        <v>5.0196850393700788E-2</v>
      </c>
      <c r="B87" s="46">
        <v>1.0505433947996186</v>
      </c>
      <c r="C87" s="46">
        <v>1.1231915368723138</v>
      </c>
      <c r="D87" s="46">
        <v>1.3726489016397174</v>
      </c>
      <c r="E87" s="46">
        <v>1.4111702013694614</v>
      </c>
      <c r="F87" s="46">
        <v>4.9307549159511722E-2</v>
      </c>
      <c r="G87" s="46">
        <v>2.3234843885023955E-2</v>
      </c>
      <c r="H87" s="46">
        <v>3.1674237787198981E-2</v>
      </c>
      <c r="I87" s="46">
        <v>1.7220964511891312E-2</v>
      </c>
      <c r="P87" s="52">
        <v>4.9999999999998997E-2</v>
      </c>
      <c r="Q87" s="47">
        <v>291</v>
      </c>
      <c r="S87" s="85">
        <v>5</v>
      </c>
      <c r="T87" s="47">
        <v>34</v>
      </c>
    </row>
    <row r="88" spans="1:20">
      <c r="A88" s="46">
        <v>5.1181102362204724E-2</v>
      </c>
      <c r="B88" s="46">
        <v>1.2769478706008388</v>
      </c>
      <c r="C88" s="46">
        <v>1.1395366532270614</v>
      </c>
      <c r="D88" s="46">
        <v>2.1228604302804288</v>
      </c>
      <c r="E88" s="46">
        <v>4.3612974646099945</v>
      </c>
      <c r="F88" s="46">
        <v>0.24447275444805511</v>
      </c>
      <c r="G88" s="46">
        <v>2.612434704955393E-2</v>
      </c>
      <c r="H88" s="46">
        <v>7.5276443881742122E-2</v>
      </c>
      <c r="I88" s="46">
        <v>7.3638479835893195E-2</v>
      </c>
      <c r="P88" s="52">
        <v>9.9999999999999103E-2</v>
      </c>
      <c r="Q88" s="47">
        <v>264</v>
      </c>
      <c r="S88" s="85">
        <v>5.5</v>
      </c>
      <c r="T88" s="47">
        <v>28</v>
      </c>
    </row>
    <row r="89" spans="1:20">
      <c r="A89" s="46">
        <v>5.2165354330708659E-2</v>
      </c>
      <c r="B89" s="46">
        <v>0.8168325632701976</v>
      </c>
      <c r="C89" s="46">
        <v>1.164062100107224</v>
      </c>
      <c r="D89" s="46">
        <v>2.0570934892413493</v>
      </c>
      <c r="E89" s="46">
        <v>3.4860583446939288</v>
      </c>
      <c r="F89" s="46">
        <v>-0.20232114604314452</v>
      </c>
      <c r="G89" s="46">
        <v>3.0383139698746776E-2</v>
      </c>
      <c r="H89" s="46">
        <v>7.2129405895322296E-2</v>
      </c>
      <c r="I89" s="46">
        <v>6.2438584190888033E-2</v>
      </c>
      <c r="P89" s="52">
        <v>0.149999999999999</v>
      </c>
      <c r="Q89" s="47">
        <v>139</v>
      </c>
      <c r="S89" s="85">
        <v>6</v>
      </c>
      <c r="T89" s="47">
        <v>21</v>
      </c>
    </row>
    <row r="90" spans="1:20">
      <c r="A90" s="46">
        <v>5.3149606299212601E-2</v>
      </c>
      <c r="B90" s="46">
        <v>0.76403438796559175</v>
      </c>
      <c r="C90" s="46">
        <v>0.8280220408378649</v>
      </c>
      <c r="D90" s="46">
        <v>0.54176109655038918</v>
      </c>
      <c r="E90" s="46">
        <v>1.5586818098697535</v>
      </c>
      <c r="F90" s="46">
        <v>-0.2691424804023882</v>
      </c>
      <c r="G90" s="46">
        <v>-3.7743101116352908E-2</v>
      </c>
      <c r="H90" s="46">
        <v>-6.1293015598745629E-2</v>
      </c>
      <c r="I90" s="46">
        <v>2.2192023518990838E-2</v>
      </c>
      <c r="P90" s="52">
        <v>0.19999999999999901</v>
      </c>
      <c r="Q90" s="47">
        <v>36</v>
      </c>
      <c r="S90" s="85">
        <v>6.5</v>
      </c>
      <c r="T90" s="47">
        <v>18</v>
      </c>
    </row>
    <row r="91" spans="1:20">
      <c r="A91" s="46">
        <v>5.4133858267716536E-2</v>
      </c>
      <c r="B91" s="46">
        <v>0.7830171194485539</v>
      </c>
      <c r="C91" s="46">
        <v>1.4246965254030306</v>
      </c>
      <c r="D91" s="46">
        <v>1.8750651214216199</v>
      </c>
      <c r="E91" s="46">
        <v>4.6565341429284164</v>
      </c>
      <c r="F91" s="46">
        <v>-0.24460071931137545</v>
      </c>
      <c r="G91" s="46">
        <v>7.0791765282194968E-2</v>
      </c>
      <c r="H91" s="46">
        <v>6.2864339024411617E-2</v>
      </c>
      <c r="I91" s="46">
        <v>7.6913571263423575E-2</v>
      </c>
      <c r="P91" s="52">
        <v>0.249999999999999</v>
      </c>
      <c r="Q91" s="47">
        <v>2</v>
      </c>
      <c r="S91" s="85">
        <v>7</v>
      </c>
      <c r="T91" s="47">
        <v>13</v>
      </c>
    </row>
    <row r="92" spans="1:20">
      <c r="A92" s="46">
        <v>5.5118110236220472E-2</v>
      </c>
      <c r="B92" s="46">
        <v>0.93711044414227118</v>
      </c>
      <c r="C92" s="46">
        <v>0.80944901221336396</v>
      </c>
      <c r="D92" s="46">
        <v>1.1643258368767206</v>
      </c>
      <c r="E92" s="46">
        <v>3.9266916652271444</v>
      </c>
      <c r="F92" s="46">
        <v>-6.4954133740769401E-2</v>
      </c>
      <c r="G92" s="46">
        <v>-4.2280298922730435E-2</v>
      </c>
      <c r="H92" s="46">
        <v>1.5214223872479693E-2</v>
      </c>
      <c r="I92" s="46">
        <v>6.8389862794586184E-2</v>
      </c>
      <c r="P92" s="52">
        <v>0.29999999999999899</v>
      </c>
      <c r="Q92" s="47">
        <v>0</v>
      </c>
      <c r="S92" s="85">
        <v>7.5</v>
      </c>
      <c r="T92" s="47">
        <v>13</v>
      </c>
    </row>
    <row r="93" spans="1:20">
      <c r="A93" s="46">
        <v>5.6102362204724407E-2</v>
      </c>
      <c r="B93" s="46">
        <v>0.95879594805521751</v>
      </c>
      <c r="C93" s="46">
        <v>0.5817932631849152</v>
      </c>
      <c r="D93" s="46">
        <v>0.79070825952456403</v>
      </c>
      <c r="E93" s="46">
        <v>1.2153646203972963</v>
      </c>
      <c r="F93" s="46">
        <v>-4.2077002489225648E-2</v>
      </c>
      <c r="G93" s="46">
        <v>-0.10832802245017099</v>
      </c>
      <c r="H93" s="46">
        <v>-2.3482620412123449E-2</v>
      </c>
      <c r="I93" s="46">
        <v>9.7522065432105488E-3</v>
      </c>
      <c r="P93" s="52">
        <v>0.35</v>
      </c>
      <c r="Q93" s="47">
        <v>0</v>
      </c>
      <c r="S93" s="85">
        <v>8</v>
      </c>
      <c r="T93" s="47">
        <v>18</v>
      </c>
    </row>
    <row r="94" spans="1:20">
      <c r="A94" s="46">
        <v>5.7086614173228349E-2</v>
      </c>
      <c r="B94" s="46">
        <v>1.2605022916666235</v>
      </c>
      <c r="C94" s="46">
        <v>3.4562075247340025</v>
      </c>
      <c r="D94" s="46">
        <v>3.5415831483050391</v>
      </c>
      <c r="E94" s="46">
        <v>23.230300092506937</v>
      </c>
      <c r="F94" s="46">
        <v>0.23151028570576634</v>
      </c>
      <c r="G94" s="46">
        <v>0.2480343793610218</v>
      </c>
      <c r="H94" s="46">
        <v>0.12645738442092713</v>
      </c>
      <c r="I94" s="46">
        <v>0.15727287325080036</v>
      </c>
      <c r="P94" s="52">
        <v>0.4</v>
      </c>
      <c r="Q94" s="47">
        <v>0</v>
      </c>
      <c r="S94" s="85">
        <v>8.5</v>
      </c>
      <c r="T94" s="47">
        <v>11</v>
      </c>
    </row>
    <row r="95" spans="1:20">
      <c r="A95" s="46">
        <v>5.8070866141732284E-2</v>
      </c>
      <c r="B95" s="46">
        <v>0.82252546234808432</v>
      </c>
      <c r="C95" s="46">
        <v>0.62984676897797454</v>
      </c>
      <c r="D95" s="46">
        <v>0.45323583254278216</v>
      </c>
      <c r="E95" s="46">
        <v>0.66224642501674713</v>
      </c>
      <c r="F95" s="46">
        <v>-0.19537583955966764</v>
      </c>
      <c r="G95" s="46">
        <v>-9.2455742604952013E-2</v>
      </c>
      <c r="H95" s="46">
        <v>-7.9134268732542756E-2</v>
      </c>
      <c r="I95" s="46">
        <v>-2.060587745413683E-2</v>
      </c>
      <c r="P95" s="52">
        <v>0.45</v>
      </c>
      <c r="Q95" s="47">
        <v>0</v>
      </c>
      <c r="S95" s="85">
        <v>9</v>
      </c>
      <c r="T95" s="47">
        <v>5</v>
      </c>
    </row>
    <row r="96" spans="1:20">
      <c r="A96" s="46">
        <v>5.905511811023622E-2</v>
      </c>
      <c r="B96" s="46">
        <v>0.88656481134289244</v>
      </c>
      <c r="C96" s="46">
        <v>0.7715551136541362</v>
      </c>
      <c r="D96" s="46">
        <v>1.3565263061825266</v>
      </c>
      <c r="E96" s="46">
        <v>3.3101696823155962</v>
      </c>
      <c r="F96" s="46">
        <v>-0.12040104689838339</v>
      </c>
      <c r="G96" s="46">
        <v>-5.1869434543845835E-2</v>
      </c>
      <c r="H96" s="46">
        <v>3.0492724561773859E-2</v>
      </c>
      <c r="I96" s="46">
        <v>5.9849972580724817E-2</v>
      </c>
      <c r="P96" s="52">
        <v>0.5</v>
      </c>
      <c r="Q96" s="47">
        <v>0</v>
      </c>
      <c r="S96" s="85">
        <v>9.5</v>
      </c>
      <c r="T96" s="47">
        <v>3</v>
      </c>
    </row>
    <row r="97" spans="1:20">
      <c r="A97" s="46">
        <v>6.0039370078740155E-2</v>
      </c>
      <c r="B97" s="46">
        <v>1.2734952709488319</v>
      </c>
      <c r="C97" s="46">
        <v>2.1281889064048785</v>
      </c>
      <c r="D97" s="46">
        <v>5.3466848129937574</v>
      </c>
      <c r="E97" s="46">
        <v>4.3753938394498819</v>
      </c>
      <c r="F97" s="46">
        <v>0.24176530200200075</v>
      </c>
      <c r="G97" s="46">
        <v>0.15105426786924364</v>
      </c>
      <c r="H97" s="46">
        <v>0.16764767077159501</v>
      </c>
      <c r="I97" s="46">
        <v>7.3799826810183405E-2</v>
      </c>
      <c r="P97" s="52">
        <v>0.55000000000000004</v>
      </c>
      <c r="Q97" s="47">
        <v>0</v>
      </c>
      <c r="S97" s="85">
        <v>10</v>
      </c>
      <c r="T97" s="47">
        <v>8</v>
      </c>
    </row>
    <row r="98" spans="1:20" ht="15" thickBot="1">
      <c r="A98" s="46">
        <v>6.1023622047244097E-2</v>
      </c>
      <c r="B98" s="46">
        <v>1.3157518933134416</v>
      </c>
      <c r="C98" s="46">
        <v>1.520622584121915</v>
      </c>
      <c r="D98" s="46">
        <v>1.3146186947000458</v>
      </c>
      <c r="E98" s="46">
        <v>0.50266924955193071</v>
      </c>
      <c r="F98" s="46">
        <v>0.2744082842121004</v>
      </c>
      <c r="G98" s="46">
        <v>8.3823969162835146E-2</v>
      </c>
      <c r="H98" s="46">
        <v>2.7354665757388669E-2</v>
      </c>
      <c r="I98" s="46">
        <v>-3.4391144036481844E-2</v>
      </c>
      <c r="P98" s="52">
        <v>0.6</v>
      </c>
      <c r="Q98" s="47">
        <v>0</v>
      </c>
      <c r="S98" s="86" t="s">
        <v>340</v>
      </c>
      <c r="T98" s="61">
        <v>47</v>
      </c>
    </row>
    <row r="99" spans="1:20">
      <c r="A99" s="46">
        <v>6.2007874015748032E-2</v>
      </c>
      <c r="B99" s="46">
        <v>1.1327420220227444</v>
      </c>
      <c r="C99" s="46">
        <v>1.8947361743466145</v>
      </c>
      <c r="D99" s="46">
        <v>2.4746306244557088</v>
      </c>
      <c r="E99" s="46">
        <v>5.2263797461071917</v>
      </c>
      <c r="F99" s="46">
        <v>0.12464126152353011</v>
      </c>
      <c r="G99" s="46">
        <v>0.12781592137228637</v>
      </c>
      <c r="H99" s="46">
        <v>9.0609114223870413E-2</v>
      </c>
      <c r="I99" s="46">
        <v>8.2685941461606655E-2</v>
      </c>
      <c r="P99" s="52">
        <v>0.65</v>
      </c>
      <c r="Q99" s="47">
        <v>0</v>
      </c>
    </row>
    <row r="100" spans="1:20">
      <c r="A100" s="46">
        <v>6.2992125984251968E-2</v>
      </c>
      <c r="B100" s="46">
        <v>0.99876553378416566</v>
      </c>
      <c r="C100" s="46">
        <v>0.95598281261959095</v>
      </c>
      <c r="D100" s="46">
        <v>2.1068984423654147</v>
      </c>
      <c r="E100" s="46">
        <v>2.1591638934502284</v>
      </c>
      <c r="F100" s="46">
        <v>-1.2352287969050078E-3</v>
      </c>
      <c r="G100" s="46">
        <v>-9.0030689047480052E-3</v>
      </c>
      <c r="H100" s="46">
        <v>7.4521693354905286E-2</v>
      </c>
      <c r="I100" s="46">
        <v>3.8486053019658621E-2</v>
      </c>
      <c r="P100" s="52">
        <v>0.7</v>
      </c>
      <c r="Q100" s="47">
        <v>0</v>
      </c>
    </row>
    <row r="101" spans="1:20" ht="15" thickBot="1">
      <c r="A101" s="46">
        <v>6.3976377952755903E-2</v>
      </c>
      <c r="B101" s="46">
        <v>0.84975693441472566</v>
      </c>
      <c r="C101" s="46">
        <v>0.67860526798043541</v>
      </c>
      <c r="D101" s="46">
        <v>0.45908942950299814</v>
      </c>
      <c r="E101" s="46">
        <v>0.98813511059062953</v>
      </c>
      <c r="F101" s="46">
        <v>-0.16280492990407988</v>
      </c>
      <c r="G101" s="46">
        <v>-7.7543132729882794E-2</v>
      </c>
      <c r="H101" s="46">
        <v>-7.7851025238105206E-2</v>
      </c>
      <c r="I101" s="46">
        <v>-5.967919486984663E-4</v>
      </c>
      <c r="P101" s="61" t="s">
        <v>340</v>
      </c>
      <c r="Q101" s="61">
        <v>0</v>
      </c>
    </row>
    <row r="102" spans="1:20">
      <c r="A102" s="46">
        <v>6.4960629921259838E-2</v>
      </c>
      <c r="B102" s="46">
        <v>1.0231138926048549</v>
      </c>
      <c r="C102" s="46">
        <v>1.9630577033222238</v>
      </c>
      <c r="D102" s="46">
        <v>2.4126285516319461</v>
      </c>
      <c r="E102" s="46">
        <v>3.849855456880718</v>
      </c>
      <c r="F102" s="46">
        <v>2.285081274210074E-2</v>
      </c>
      <c r="G102" s="46">
        <v>0.13490066206794601</v>
      </c>
      <c r="H102" s="46">
        <v>8.8071683846192156E-2</v>
      </c>
      <c r="I102" s="46">
        <v>6.7401780196378283E-2</v>
      </c>
    </row>
    <row r="103" spans="1:20" ht="15" thickBot="1">
      <c r="A103" s="46">
        <v>6.5944881889763773E-2</v>
      </c>
      <c r="B103" s="46">
        <v>1.4063884892191345</v>
      </c>
      <c r="C103" s="46">
        <v>2.069633876508127</v>
      </c>
      <c r="D103" s="46">
        <v>2.4448170214878231</v>
      </c>
      <c r="E103" s="46">
        <v>3.3336247604419476</v>
      </c>
      <c r="F103" s="46">
        <v>0.34102506334413163</v>
      </c>
      <c r="G103" s="46">
        <v>0.14547434407632012</v>
      </c>
      <c r="H103" s="46">
        <v>8.9397028228905356E-2</v>
      </c>
      <c r="I103" s="46">
        <v>6.0203011431845185E-2</v>
      </c>
      <c r="P103" s="47" t="s">
        <v>349</v>
      </c>
    </row>
    <row r="104" spans="1:20">
      <c r="A104" s="46">
        <v>6.6929133858267723E-2</v>
      </c>
      <c r="B104" s="46">
        <v>1.3103966663367677</v>
      </c>
      <c r="C104" s="46">
        <v>2.2489571858651098</v>
      </c>
      <c r="D104" s="46">
        <v>5.2413524501410267</v>
      </c>
      <c r="E104" s="46">
        <v>7.4080475750010679</v>
      </c>
      <c r="F104" s="46">
        <v>0.27032989010913377</v>
      </c>
      <c r="G104" s="46">
        <v>0.16209332716614086</v>
      </c>
      <c r="H104" s="46">
        <v>0.16565795662025254</v>
      </c>
      <c r="I104" s="46">
        <v>0.10012834597173162</v>
      </c>
      <c r="P104" s="51" t="s">
        <v>332</v>
      </c>
      <c r="Q104" s="51" t="s">
        <v>333</v>
      </c>
    </row>
    <row r="105" spans="1:20">
      <c r="A105" s="46">
        <v>6.7913385826771658E-2</v>
      </c>
      <c r="B105" s="46">
        <v>1.0497913843327014</v>
      </c>
      <c r="C105" s="46">
        <v>1.2286719395856909</v>
      </c>
      <c r="D105" s="46">
        <v>0.95155801549716035</v>
      </c>
      <c r="E105" s="46">
        <v>1.4008524339078521</v>
      </c>
      <c r="F105" s="46">
        <v>4.8591462841727183E-2</v>
      </c>
      <c r="G105" s="46">
        <v>4.1186772429693298E-2</v>
      </c>
      <c r="H105" s="46">
        <v>-4.9654621432950836E-3</v>
      </c>
      <c r="I105" s="46">
        <v>1.6854046634545893E-2</v>
      </c>
      <c r="P105" s="52">
        <v>-0.7</v>
      </c>
      <c r="Q105" s="47">
        <v>0</v>
      </c>
    </row>
    <row r="106" spans="1:20">
      <c r="A106" s="46">
        <v>6.8897637795275593E-2</v>
      </c>
      <c r="B106" s="46">
        <v>1.4566681762333387</v>
      </c>
      <c r="C106" s="46">
        <v>1.7765921536922882</v>
      </c>
      <c r="D106" s="46">
        <v>2.1783076805199224</v>
      </c>
      <c r="E106" s="46">
        <v>2.602028738229242</v>
      </c>
      <c r="F106" s="46">
        <v>0.37615175675464524</v>
      </c>
      <c r="G106" s="46">
        <v>0.11493940177394177</v>
      </c>
      <c r="H106" s="46">
        <v>7.7854828198980749E-2</v>
      </c>
      <c r="I106" s="46">
        <v>4.7814571234925739E-2</v>
      </c>
      <c r="P106" s="52">
        <v>-0.65</v>
      </c>
      <c r="Q106" s="47">
        <v>0</v>
      </c>
    </row>
    <row r="107" spans="1:20">
      <c r="A107" s="46">
        <v>6.9881889763779528E-2</v>
      </c>
      <c r="B107" s="46">
        <v>1.0076886608468278</v>
      </c>
      <c r="C107" s="46">
        <v>1.1369545656222235</v>
      </c>
      <c r="D107" s="46">
        <v>1.2977912306621484</v>
      </c>
      <c r="E107" s="46">
        <v>0.80109552103256587</v>
      </c>
      <c r="F107" s="46">
        <v>7.6592537320557671E-3</v>
      </c>
      <c r="G107" s="46">
        <v>2.5670650819013662E-2</v>
      </c>
      <c r="H107" s="46">
        <v>2.6066376610254283E-2</v>
      </c>
      <c r="I107" s="46">
        <v>-1.10887543399167E-2</v>
      </c>
      <c r="P107" s="52">
        <v>-0.6</v>
      </c>
      <c r="Q107" s="47">
        <v>0</v>
      </c>
    </row>
    <row r="108" spans="1:20">
      <c r="A108" s="46">
        <v>7.0866141732283464E-2</v>
      </c>
      <c r="B108" s="46">
        <v>0.8132191741620507</v>
      </c>
      <c r="C108" s="46">
        <v>0.68256598049607564</v>
      </c>
      <c r="D108" s="46">
        <v>0.68240905967779442</v>
      </c>
      <c r="E108" s="46">
        <v>1.540400662218983</v>
      </c>
      <c r="F108" s="46">
        <v>-0.20675461885115776</v>
      </c>
      <c r="G108" s="46">
        <v>-7.6379216375239409E-2</v>
      </c>
      <c r="H108" s="46">
        <v>-3.8212600669438671E-2</v>
      </c>
      <c r="I108" s="46">
        <v>2.1602127642959417E-2</v>
      </c>
      <c r="P108" s="52">
        <v>-0.55000000000000004</v>
      </c>
      <c r="Q108" s="47">
        <v>0</v>
      </c>
    </row>
    <row r="109" spans="1:20">
      <c r="A109" s="46">
        <v>7.1850393700787399E-2</v>
      </c>
      <c r="B109" s="46">
        <v>1.0016755283876215</v>
      </c>
      <c r="C109" s="46">
        <v>1.1541861729318683</v>
      </c>
      <c r="D109" s="46">
        <v>1.2461720282441515</v>
      </c>
      <c r="E109" s="46">
        <v>2.3717356896304844</v>
      </c>
      <c r="F109" s="46">
        <v>1.6741262559218186E-3</v>
      </c>
      <c r="G109" s="46">
        <v>2.8679096687544814E-2</v>
      </c>
      <c r="H109" s="46">
        <v>2.2007647523665481E-2</v>
      </c>
      <c r="I109" s="46">
        <v>4.3181102279864728E-2</v>
      </c>
      <c r="P109" s="52">
        <v>-0.5</v>
      </c>
      <c r="Q109" s="47">
        <v>0</v>
      </c>
    </row>
    <row r="110" spans="1:20">
      <c r="A110" s="46">
        <v>7.2834645669291334E-2</v>
      </c>
      <c r="B110" s="46">
        <v>0.9374371215647026</v>
      </c>
      <c r="C110" s="46">
        <v>1.0580046041747888</v>
      </c>
      <c r="D110" s="46">
        <v>1.4184351082367466</v>
      </c>
      <c r="E110" s="46">
        <v>2.8086829386380656</v>
      </c>
      <c r="F110" s="46">
        <v>-6.4605593717870294E-2</v>
      </c>
      <c r="G110" s="46">
        <v>1.1276937039730161E-2</v>
      </c>
      <c r="H110" s="46">
        <v>3.4955422747149766E-2</v>
      </c>
      <c r="I110" s="46">
        <v>5.1635783417903536E-2</v>
      </c>
      <c r="P110" s="52">
        <v>-0.45</v>
      </c>
      <c r="Q110" s="47">
        <v>0</v>
      </c>
    </row>
    <row r="111" spans="1:20">
      <c r="A111" s="46">
        <v>7.3818897637795269E-2</v>
      </c>
      <c r="B111" s="46">
        <v>1.0124604543695204</v>
      </c>
      <c r="C111" s="46">
        <v>0.73428030256986221</v>
      </c>
      <c r="D111" s="46">
        <v>1.5427344556970513</v>
      </c>
      <c r="E111" s="46">
        <v>4.1301615151801094</v>
      </c>
      <c r="F111" s="46">
        <v>1.2383461822977155E-2</v>
      </c>
      <c r="G111" s="46">
        <v>-6.1772887931288434E-2</v>
      </c>
      <c r="H111" s="46">
        <v>4.3355646245740634E-2</v>
      </c>
      <c r="I111" s="46">
        <v>7.0915825700002294E-2</v>
      </c>
      <c r="P111" s="52">
        <v>-0.4</v>
      </c>
      <c r="Q111" s="47">
        <v>0</v>
      </c>
    </row>
    <row r="112" spans="1:20">
      <c r="A112" s="46">
        <v>7.4803149606299218E-2</v>
      </c>
      <c r="B112" s="46">
        <v>1.0734814714546044</v>
      </c>
      <c r="C112" s="46">
        <v>1.8156607106785181</v>
      </c>
      <c r="D112" s="46">
        <v>5.514955551625957</v>
      </c>
      <c r="E112" s="46">
        <v>23.048286718897707</v>
      </c>
      <c r="F112" s="46">
        <v>7.0907078247925262E-2</v>
      </c>
      <c r="G112" s="46">
        <v>0.11928988587935482</v>
      </c>
      <c r="H112" s="46">
        <v>0.17074635931310034</v>
      </c>
      <c r="I112" s="46">
        <v>0.15687957188909904</v>
      </c>
      <c r="P112" s="52">
        <v>-0.35</v>
      </c>
      <c r="Q112" s="47">
        <v>0</v>
      </c>
    </row>
    <row r="113" spans="1:17">
      <c r="A113" s="46">
        <v>7.5787401574803154E-2</v>
      </c>
      <c r="B113" s="46">
        <v>1.2770420546866292</v>
      </c>
      <c r="C113" s="46">
        <v>1.321234237096619</v>
      </c>
      <c r="D113" s="46">
        <v>1.357308226908595</v>
      </c>
      <c r="E113" s="46">
        <v>1.9345813861333017</v>
      </c>
      <c r="F113" s="46">
        <v>0.24454650891740565</v>
      </c>
      <c r="G113" s="46">
        <v>5.571326556706039E-2</v>
      </c>
      <c r="H113" s="46">
        <v>3.0550349353423552E-2</v>
      </c>
      <c r="I113" s="46">
        <v>3.2994548258085829E-2</v>
      </c>
      <c r="P113" s="52">
        <v>-0.30000000000000099</v>
      </c>
      <c r="Q113" s="47">
        <v>0</v>
      </c>
    </row>
    <row r="114" spans="1:17">
      <c r="A114" s="46">
        <v>7.6771653543307089E-2</v>
      </c>
      <c r="B114" s="46">
        <v>0.94046196801991488</v>
      </c>
      <c r="C114" s="46">
        <v>0.91315059527787057</v>
      </c>
      <c r="D114" s="46">
        <v>0.70066572627530588</v>
      </c>
      <c r="E114" s="46">
        <v>0.87668764547615707</v>
      </c>
      <c r="F114" s="46">
        <v>-6.1384069102376038E-2</v>
      </c>
      <c r="G114" s="46">
        <v>-1.8170893289870437E-2</v>
      </c>
      <c r="H114" s="46">
        <v>-3.5572435835225409E-2</v>
      </c>
      <c r="I114" s="46">
        <v>-6.5802256281909752E-3</v>
      </c>
      <c r="P114" s="52">
        <v>-0.250000000000001</v>
      </c>
      <c r="Q114" s="47">
        <v>0</v>
      </c>
    </row>
    <row r="115" spans="1:17">
      <c r="A115" s="46">
        <v>7.7755905511811024E-2</v>
      </c>
      <c r="B115" s="46">
        <v>1.2097055390334059</v>
      </c>
      <c r="C115" s="46">
        <v>2.0265068781157329</v>
      </c>
      <c r="D115" s="46">
        <v>2.0403918292700305</v>
      </c>
      <c r="E115" s="46">
        <v>0.97703601193688239</v>
      </c>
      <c r="F115" s="46">
        <v>0.19037697382199301</v>
      </c>
      <c r="G115" s="46">
        <v>0.14126271223333808</v>
      </c>
      <c r="H115" s="46">
        <v>7.1314186258401843E-2</v>
      </c>
      <c r="I115" s="46">
        <v>-1.1615883954219819E-3</v>
      </c>
      <c r="P115" s="52">
        <v>-0.20000000000000101</v>
      </c>
      <c r="Q115" s="47">
        <v>0</v>
      </c>
    </row>
    <row r="116" spans="1:17">
      <c r="A116" s="46">
        <v>7.874015748031496E-2</v>
      </c>
      <c r="B116" s="46">
        <v>1.1659643691632962</v>
      </c>
      <c r="C116" s="46">
        <v>1.5103282976778802</v>
      </c>
      <c r="D116" s="46">
        <v>1.3480369065635218</v>
      </c>
      <c r="E116" s="46">
        <v>1.9034252130478044</v>
      </c>
      <c r="F116" s="46">
        <v>0.15354852928239868</v>
      </c>
      <c r="G116" s="46">
        <v>8.2465408575236848E-2</v>
      </c>
      <c r="H116" s="46">
        <v>2.9864939087164571E-2</v>
      </c>
      <c r="I116" s="46">
        <v>3.2182750344479559E-2</v>
      </c>
      <c r="P116" s="52">
        <v>-0.15000000000000099</v>
      </c>
      <c r="Q116" s="47">
        <v>0</v>
      </c>
    </row>
    <row r="117" spans="1:17">
      <c r="A117" s="46">
        <v>7.9724409448818895E-2</v>
      </c>
      <c r="B117" s="46">
        <v>1.1688080168804282</v>
      </c>
      <c r="C117" s="46">
        <v>0.93766989848462556</v>
      </c>
      <c r="D117" s="46">
        <v>0.76681692954739178</v>
      </c>
      <c r="E117" s="46">
        <v>3.3330400858518496</v>
      </c>
      <c r="F117" s="46">
        <v>0.15598444050032648</v>
      </c>
      <c r="G117" s="46">
        <v>-1.2871462501315911E-2</v>
      </c>
      <c r="H117" s="46">
        <v>-2.6550718987571297E-2</v>
      </c>
      <c r="I117" s="46">
        <v>6.0194241310576505E-2</v>
      </c>
      <c r="P117" s="52">
        <v>-0.100000000000001</v>
      </c>
      <c r="Q117" s="47">
        <v>0</v>
      </c>
    </row>
    <row r="118" spans="1:17">
      <c r="A118" s="46">
        <v>8.070866141732283E-2</v>
      </c>
      <c r="B118" s="46">
        <v>1.114233606478874</v>
      </c>
      <c r="C118" s="46">
        <v>1.232346572730834</v>
      </c>
      <c r="D118" s="46">
        <v>0.45950930796789813</v>
      </c>
      <c r="E118" s="46">
        <v>0.54190449986851286</v>
      </c>
      <c r="F118" s="46">
        <v>0.10816682013039501</v>
      </c>
      <c r="G118" s="46">
        <v>4.1784026917225658E-2</v>
      </c>
      <c r="H118" s="46">
        <v>-7.7759608066055225E-2</v>
      </c>
      <c r="I118" s="46">
        <v>-3.0633274628601815E-2</v>
      </c>
      <c r="P118" s="52">
        <v>-5.0000000000000898E-2</v>
      </c>
      <c r="Q118" s="47">
        <v>24</v>
      </c>
    </row>
    <row r="119" spans="1:17">
      <c r="A119" s="46">
        <v>8.1692913385826765E-2</v>
      </c>
      <c r="B119" s="46">
        <v>0.95334982099185628</v>
      </c>
      <c r="C119" s="46">
        <v>0.87189263404672124</v>
      </c>
      <c r="D119" s="46">
        <v>0.91324268497997452</v>
      </c>
      <c r="E119" s="46">
        <v>0.86188505533237414</v>
      </c>
      <c r="F119" s="46">
        <v>-4.777336923919849E-2</v>
      </c>
      <c r="G119" s="46">
        <v>-2.7417797749401375E-2</v>
      </c>
      <c r="H119" s="46">
        <v>-9.0753623215666171E-3</v>
      </c>
      <c r="I119" s="46">
        <v>-7.4316681846020747E-3</v>
      </c>
      <c r="P119" s="52">
        <v>-9.9920072216264108E-16</v>
      </c>
      <c r="Q119" s="47">
        <v>146</v>
      </c>
    </row>
    <row r="120" spans="1:17">
      <c r="A120" s="46">
        <v>8.2677165354330714E-2</v>
      </c>
      <c r="B120" s="46">
        <v>0.92489943334663405</v>
      </c>
      <c r="C120" s="46">
        <v>0.9856844038999254</v>
      </c>
      <c r="D120" s="46">
        <v>1.6078115803018096</v>
      </c>
      <c r="E120" s="46">
        <v>2.9589079592227292</v>
      </c>
      <c r="F120" s="46">
        <v>-7.8070268086577826E-2</v>
      </c>
      <c r="G120" s="46">
        <v>-2.8838105591477495E-3</v>
      </c>
      <c r="H120" s="46">
        <v>4.7487398746185752E-2</v>
      </c>
      <c r="I120" s="46">
        <v>5.4241013378426753E-2</v>
      </c>
      <c r="P120" s="52">
        <v>4.9999999999998997E-2</v>
      </c>
      <c r="Q120" s="47">
        <v>409</v>
      </c>
    </row>
    <row r="121" spans="1:17">
      <c r="A121" s="46">
        <v>8.366141732283465E-2</v>
      </c>
      <c r="B121" s="46">
        <v>0.995432188920509</v>
      </c>
      <c r="C121" s="46">
        <v>2.9998342192095215</v>
      </c>
      <c r="D121" s="46">
        <v>5.8268613144560524</v>
      </c>
      <c r="E121" s="46">
        <v>10.872313102606665</v>
      </c>
      <c r="F121" s="46">
        <v>-4.5782754067260293E-3</v>
      </c>
      <c r="G121" s="46">
        <v>0.2197114053755424</v>
      </c>
      <c r="H121" s="46">
        <v>0.17624784873724753</v>
      </c>
      <c r="I121" s="46">
        <v>0.11931097377114996</v>
      </c>
      <c r="P121" s="52">
        <v>9.9999999999999103E-2</v>
      </c>
      <c r="Q121" s="47">
        <v>344</v>
      </c>
    </row>
    <row r="122" spans="1:17">
      <c r="A122" s="46">
        <v>8.4645669291338585E-2</v>
      </c>
      <c r="B122" s="46">
        <v>1.2834536202759985</v>
      </c>
      <c r="C122" s="46">
        <v>1.8484495620123105</v>
      </c>
      <c r="D122" s="46">
        <v>2.7910480444305414</v>
      </c>
      <c r="E122" s="46">
        <v>5.49309389353858</v>
      </c>
      <c r="F122" s="46">
        <v>0.24955458532438685</v>
      </c>
      <c r="G122" s="46">
        <v>0.12286944262428992</v>
      </c>
      <c r="H122" s="46">
        <v>0.10264171684621129</v>
      </c>
      <c r="I122" s="46">
        <v>8.5174582376099095E-2</v>
      </c>
      <c r="P122" s="52">
        <v>0.149999999999999</v>
      </c>
      <c r="Q122" s="47">
        <v>88</v>
      </c>
    </row>
    <row r="123" spans="1:17">
      <c r="A123" s="46">
        <v>8.562992125984252E-2</v>
      </c>
      <c r="B123" s="46">
        <v>1.2617648177296994</v>
      </c>
      <c r="C123" s="46">
        <v>1.2744441622287681</v>
      </c>
      <c r="D123" s="46">
        <v>2.1483088481158914</v>
      </c>
      <c r="E123" s="46">
        <v>2.3634656685815041</v>
      </c>
      <c r="F123" s="46">
        <v>0.23251138996139056</v>
      </c>
      <c r="G123" s="46">
        <v>4.850202647258358E-2</v>
      </c>
      <c r="H123" s="46">
        <v>7.6468095034973954E-2</v>
      </c>
      <c r="I123" s="46">
        <v>4.3006452273836669E-2</v>
      </c>
      <c r="P123" s="52">
        <v>0.19999999999999901</v>
      </c>
      <c r="Q123" s="47">
        <v>6</v>
      </c>
    </row>
    <row r="124" spans="1:17">
      <c r="A124" s="46">
        <v>8.6614173228346455E-2</v>
      </c>
      <c r="B124" s="46">
        <v>0.7994467431005402</v>
      </c>
      <c r="C124" s="46">
        <v>1.3475415598210334</v>
      </c>
      <c r="D124" s="46">
        <v>1.4066630290872515</v>
      </c>
      <c r="E124" s="46">
        <v>1.1586974650481816</v>
      </c>
      <c r="F124" s="46">
        <v>-0.22383536168415444</v>
      </c>
      <c r="G124" s="46">
        <v>5.9656373098629575E-2</v>
      </c>
      <c r="H124" s="46">
        <v>3.4122025341953667E-2</v>
      </c>
      <c r="I124" s="46">
        <v>7.3648249631700106E-3</v>
      </c>
      <c r="P124" s="52">
        <v>0.249999999999999</v>
      </c>
      <c r="Q124" s="47">
        <v>0</v>
      </c>
    </row>
    <row r="125" spans="1:17">
      <c r="A125" s="46">
        <v>8.7598425196850391E-2</v>
      </c>
      <c r="B125" s="46">
        <v>1.1433835531602201</v>
      </c>
      <c r="C125" s="46">
        <v>0.95959992252436066</v>
      </c>
      <c r="D125" s="46">
        <v>1.941710685893832</v>
      </c>
      <c r="E125" s="46">
        <v>4.5675597727812347</v>
      </c>
      <c r="F125" s="46">
        <v>0.13399189559194591</v>
      </c>
      <c r="G125" s="46">
        <v>-8.247765750806501E-3</v>
      </c>
      <c r="H125" s="46">
        <v>6.6356938137328347E-2</v>
      </c>
      <c r="I125" s="46">
        <v>7.5948954786326947E-2</v>
      </c>
      <c r="P125" s="52">
        <v>0.29999999999999899</v>
      </c>
      <c r="Q125" s="47">
        <v>0</v>
      </c>
    </row>
    <row r="126" spans="1:17">
      <c r="A126" s="46">
        <v>8.8582677165354326E-2</v>
      </c>
      <c r="B126" s="46">
        <v>0.5603908996935667</v>
      </c>
      <c r="C126" s="46">
        <v>0.66226678481988355</v>
      </c>
      <c r="D126" s="46">
        <v>0.68697975783192933</v>
      </c>
      <c r="E126" s="46">
        <v>1.1165261352925402</v>
      </c>
      <c r="F126" s="46">
        <v>-0.57912070359909207</v>
      </c>
      <c r="G126" s="46">
        <v>-8.2417361201950742E-2</v>
      </c>
      <c r="H126" s="46">
        <v>-3.7545045177622159E-2</v>
      </c>
      <c r="I126" s="46">
        <v>5.5111100128730824E-3</v>
      </c>
      <c r="P126" s="52">
        <v>0.35</v>
      </c>
      <c r="Q126" s="47">
        <v>0</v>
      </c>
    </row>
    <row r="127" spans="1:17">
      <c r="A127" s="46">
        <v>8.9566929133858261E-2</v>
      </c>
      <c r="B127" s="46">
        <v>1.1646837125777845</v>
      </c>
      <c r="C127" s="46">
        <v>2.4394168493454687</v>
      </c>
      <c r="D127" s="46">
        <v>1.8604987213562241</v>
      </c>
      <c r="E127" s="46">
        <v>1.7853580382496004</v>
      </c>
      <c r="F127" s="46">
        <v>0.15244955880767455</v>
      </c>
      <c r="G127" s="46">
        <v>0.17835180291421696</v>
      </c>
      <c r="H127" s="46">
        <v>6.2084458154616037E-2</v>
      </c>
      <c r="I127" s="46">
        <v>2.8980948838511482E-2</v>
      </c>
      <c r="P127" s="52">
        <v>0.4</v>
      </c>
      <c r="Q127" s="47">
        <v>0</v>
      </c>
    </row>
    <row r="128" spans="1:17">
      <c r="A128" s="46">
        <v>9.055118110236221E-2</v>
      </c>
      <c r="B128" s="46">
        <v>0.66081039971152655</v>
      </c>
      <c r="C128" s="46">
        <v>2.6187073447507032</v>
      </c>
      <c r="D128" s="46">
        <v>1.848756636362149</v>
      </c>
      <c r="E128" s="46">
        <v>1.1086713974100497</v>
      </c>
      <c r="F128" s="46">
        <v>-0.4142883188369732</v>
      </c>
      <c r="G128" s="46">
        <v>0.19253616323099348</v>
      </c>
      <c r="H128" s="46">
        <v>6.1451332468465139E-2</v>
      </c>
      <c r="I128" s="46">
        <v>5.1581179575045976E-3</v>
      </c>
      <c r="P128" s="52">
        <v>0.45</v>
      </c>
      <c r="Q128" s="47">
        <v>0</v>
      </c>
    </row>
    <row r="129" spans="1:17">
      <c r="A129" s="46">
        <v>9.1535433070866146E-2</v>
      </c>
      <c r="B129" s="46">
        <v>0.97392227403239517</v>
      </c>
      <c r="C129" s="46">
        <v>0.72983946837858305</v>
      </c>
      <c r="D129" s="46">
        <v>0.9393547934473967</v>
      </c>
      <c r="E129" s="46">
        <v>2.9484366841155825</v>
      </c>
      <c r="F129" s="46">
        <v>-2.6423779311949551E-2</v>
      </c>
      <c r="G129" s="46">
        <v>-6.2986135070670191E-2</v>
      </c>
      <c r="H129" s="46">
        <v>-6.2562029341095534E-3</v>
      </c>
      <c r="I129" s="46">
        <v>5.4063754614861945E-2</v>
      </c>
      <c r="P129" s="52">
        <v>0.5</v>
      </c>
      <c r="Q129" s="47">
        <v>0</v>
      </c>
    </row>
    <row r="130" spans="1:17">
      <c r="A130" s="46">
        <v>9.2519685039370081E-2</v>
      </c>
      <c r="B130" s="46">
        <v>0.59068929784062874</v>
      </c>
      <c r="C130" s="46">
        <v>0.4599033668645941</v>
      </c>
      <c r="D130" s="46">
        <v>0.77911927012812288</v>
      </c>
      <c r="E130" s="46">
        <v>0.82340464101939703</v>
      </c>
      <c r="F130" s="46">
        <v>-0.52646512259060319</v>
      </c>
      <c r="G130" s="46">
        <v>-0.15534777672014158</v>
      </c>
      <c r="H130" s="46">
        <v>-2.4959113811969934E-2</v>
      </c>
      <c r="I130" s="46">
        <v>-9.7153766626471225E-3</v>
      </c>
      <c r="P130" s="52">
        <v>0.55000000000000004</v>
      </c>
      <c r="Q130" s="47">
        <v>0</v>
      </c>
    </row>
    <row r="131" spans="1:17">
      <c r="A131" s="46">
        <v>9.3503937007874016E-2</v>
      </c>
      <c r="B131" s="46">
        <v>1.0962161767534502</v>
      </c>
      <c r="C131" s="46">
        <v>1.4681973244836259</v>
      </c>
      <c r="D131" s="46">
        <v>2.9524584963356157</v>
      </c>
      <c r="E131" s="46">
        <v>5.4984327666830719</v>
      </c>
      <c r="F131" s="46">
        <v>9.186441063963105E-2</v>
      </c>
      <c r="G131" s="46">
        <v>7.680706767646335E-2</v>
      </c>
      <c r="H131" s="46">
        <v>0.10826382118646223</v>
      </c>
      <c r="I131" s="46">
        <v>8.5223155005993007E-2</v>
      </c>
      <c r="P131" s="52">
        <v>0.6</v>
      </c>
      <c r="Q131" s="47">
        <v>0</v>
      </c>
    </row>
    <row r="132" spans="1:17">
      <c r="A132" s="46">
        <v>9.4488188976377951E-2</v>
      </c>
      <c r="B132" s="46">
        <v>1.0050353720402492</v>
      </c>
      <c r="C132" s="46">
        <v>0.72509465814174223</v>
      </c>
      <c r="D132" s="46">
        <v>1.2135020866007054</v>
      </c>
      <c r="E132" s="46">
        <v>1.0126111626910634</v>
      </c>
      <c r="F132" s="46">
        <v>5.0227369516217162E-3</v>
      </c>
      <c r="G132" s="46">
        <v>-6.4290613939187155E-2</v>
      </c>
      <c r="H132" s="46">
        <v>1.9351046567270304E-2</v>
      </c>
      <c r="I132" s="46">
        <v>6.2661521421015847E-4</v>
      </c>
      <c r="P132" s="52">
        <v>0.65</v>
      </c>
      <c r="Q132" s="47">
        <v>0</v>
      </c>
    </row>
    <row r="133" spans="1:17">
      <c r="A133" s="46">
        <v>9.5472440944881887E-2</v>
      </c>
      <c r="B133" s="46">
        <v>0.98857384126586412</v>
      </c>
      <c r="C133" s="46">
        <v>0.46022661703578871</v>
      </c>
      <c r="D133" s="46">
        <v>1.3473896248100785</v>
      </c>
      <c r="E133" s="46">
        <v>0.82285663897294992</v>
      </c>
      <c r="F133" s="46">
        <v>-1.1491938841856569E-2</v>
      </c>
      <c r="G133" s="46">
        <v>-0.15520725301581767</v>
      </c>
      <c r="H133" s="46">
        <v>2.9816910935897854E-2</v>
      </c>
      <c r="I133" s="46">
        <v>-9.7486643353481596E-3</v>
      </c>
      <c r="P133" s="52">
        <v>0.7</v>
      </c>
      <c r="Q133" s="47">
        <v>0</v>
      </c>
    </row>
    <row r="134" spans="1:17" ht="15" thickBot="1">
      <c r="A134" s="46">
        <v>9.6456692913385822E-2</v>
      </c>
      <c r="B134" s="46">
        <v>1.3229421036465356</v>
      </c>
      <c r="C134" s="46">
        <v>1.5147413086768398</v>
      </c>
      <c r="D134" s="46">
        <v>2.5165311369044803</v>
      </c>
      <c r="E134" s="46">
        <v>3.5956903280044124</v>
      </c>
      <c r="F134" s="46">
        <v>0.27985812275918709</v>
      </c>
      <c r="G134" s="46">
        <v>8.3048934206539804E-2</v>
      </c>
      <c r="H134" s="46">
        <v>9.2288142025706801E-2</v>
      </c>
      <c r="I134" s="46">
        <v>6.398679986091696E-2</v>
      </c>
      <c r="P134" s="61" t="s">
        <v>340</v>
      </c>
      <c r="Q134" s="61">
        <v>0</v>
      </c>
    </row>
    <row r="135" spans="1:17">
      <c r="A135" s="46">
        <v>9.7440944881889757E-2</v>
      </c>
      <c r="B135" s="46">
        <v>0.87874771113489336</v>
      </c>
      <c r="C135" s="46">
        <v>0.53302985970000583</v>
      </c>
      <c r="D135" s="46">
        <v>0.59911629236436637</v>
      </c>
      <c r="E135" s="46">
        <v>0.72238120927142457</v>
      </c>
      <c r="F135" s="46">
        <v>-0.129257440543564</v>
      </c>
      <c r="G135" s="46">
        <v>-0.12583556688684661</v>
      </c>
      <c r="H135" s="46">
        <v>-5.122995555293184E-2</v>
      </c>
      <c r="I135" s="46">
        <v>-1.6260114437335139E-2</v>
      </c>
    </row>
    <row r="136" spans="1:17">
      <c r="A136" s="46">
        <v>9.8425196850393706E-2</v>
      </c>
      <c r="B136" s="46">
        <v>1.2263396587578441</v>
      </c>
      <c r="C136" s="46">
        <v>1.1639159835102584</v>
      </c>
      <c r="D136" s="46">
        <v>1.2974315756925747</v>
      </c>
      <c r="E136" s="46">
        <v>6.3488550570750393</v>
      </c>
      <c r="F136" s="46">
        <v>0.20403384543892358</v>
      </c>
      <c r="G136" s="46">
        <v>3.035803351786201E-2</v>
      </c>
      <c r="H136" s="46">
        <v>2.6038659917028917E-2</v>
      </c>
      <c r="I136" s="46">
        <v>9.241372453375446E-2</v>
      </c>
    </row>
    <row r="137" spans="1:17">
      <c r="A137" s="46">
        <v>9.9409448818897642E-2</v>
      </c>
      <c r="B137" s="46">
        <v>0.96035434354099436</v>
      </c>
      <c r="C137" s="46">
        <v>1.3113058068799521</v>
      </c>
      <c r="D137" s="46">
        <v>1.8937777598028169</v>
      </c>
      <c r="E137" s="46">
        <v>3.5719478459012004</v>
      </c>
      <c r="F137" s="46">
        <v>-4.0452954768599204E-2</v>
      </c>
      <c r="G137" s="46">
        <v>5.4204687976738053E-2</v>
      </c>
      <c r="H137" s="46">
        <v>6.3857364880985715E-2</v>
      </c>
      <c r="I137" s="46">
        <v>6.3655553104806306E-2</v>
      </c>
    </row>
    <row r="138" spans="1:17">
      <c r="A138" s="46">
        <v>0.10039370078740158</v>
      </c>
      <c r="B138" s="46">
        <v>1.0566944043056885</v>
      </c>
      <c r="C138" s="46">
        <v>0.7302526284429548</v>
      </c>
      <c r="D138" s="46">
        <v>1.1417163389084406</v>
      </c>
      <c r="E138" s="46">
        <v>1.692164629624725</v>
      </c>
      <c r="F138" s="46">
        <v>5.5145549008117287E-2</v>
      </c>
      <c r="G138" s="46">
        <v>-6.2872947669327856E-2</v>
      </c>
      <c r="H138" s="46">
        <v>1.3253269063255108E-2</v>
      </c>
      <c r="I138" s="46">
        <v>2.6300427764169347E-2</v>
      </c>
    </row>
    <row r="139" spans="1:17">
      <c r="A139" s="46">
        <v>0.10137795275590551</v>
      </c>
      <c r="B139" s="46">
        <v>1.1071491838902361</v>
      </c>
      <c r="C139" s="46">
        <v>1.5592122002060642</v>
      </c>
      <c r="D139" s="46">
        <v>3.4134234428820722</v>
      </c>
      <c r="E139" s="46">
        <v>5.9118484786832175</v>
      </c>
      <c r="F139" s="46">
        <v>0.1017884087751183</v>
      </c>
      <c r="G139" s="46">
        <v>8.8836138767631884E-2</v>
      </c>
      <c r="H139" s="46">
        <v>0.12277157298766543</v>
      </c>
      <c r="I139" s="46">
        <v>8.8847927693302145E-2</v>
      </c>
    </row>
    <row r="140" spans="1:17">
      <c r="A140" s="46">
        <v>0.10236220472440945</v>
      </c>
      <c r="B140" s="46">
        <v>0.99924715994265267</v>
      </c>
      <c r="C140" s="46">
        <v>1.3353709048531852</v>
      </c>
      <c r="D140" s="46">
        <v>1.6027658060226444</v>
      </c>
      <c r="E140" s="46">
        <v>1.2040483745655348</v>
      </c>
      <c r="F140" s="46">
        <v>-7.5312358373224361E-4</v>
      </c>
      <c r="G140" s="46">
        <v>5.7841816922986178E-2</v>
      </c>
      <c r="H140" s="46">
        <v>4.7173076565076202E-2</v>
      </c>
      <c r="I140" s="46">
        <v>9.2844762145041834E-3</v>
      </c>
    </row>
    <row r="141" spans="1:17">
      <c r="A141" s="46">
        <v>0.10334645669291338</v>
      </c>
      <c r="B141" s="46">
        <v>1.2296336701382351</v>
      </c>
      <c r="C141" s="46">
        <v>1.2230459616582527</v>
      </c>
      <c r="D141" s="46">
        <v>1.8548663024955896</v>
      </c>
      <c r="E141" s="46">
        <v>5.9383249998048342</v>
      </c>
      <c r="F141" s="46">
        <v>0.20671629586850865</v>
      </c>
      <c r="G141" s="46">
        <v>4.0268887415353768E-2</v>
      </c>
      <c r="H141" s="46">
        <v>6.1781261933556708E-2</v>
      </c>
      <c r="I141" s="46">
        <v>8.9071355352201204E-2</v>
      </c>
    </row>
    <row r="142" spans="1:17">
      <c r="A142" s="46">
        <v>0.10433070866141732</v>
      </c>
      <c r="B142" s="46">
        <v>0.80720186953939077</v>
      </c>
      <c r="C142" s="46">
        <v>1.1443754309147058</v>
      </c>
      <c r="D142" s="46">
        <v>0.96294895033413574</v>
      </c>
      <c r="E142" s="46">
        <v>1.5457636791987071</v>
      </c>
      <c r="F142" s="46">
        <v>-0.21418149386589719</v>
      </c>
      <c r="G142" s="46">
        <v>2.6971802599365796E-2</v>
      </c>
      <c r="H142" s="46">
        <v>-3.7754879664812016E-3</v>
      </c>
      <c r="I142" s="46">
        <v>2.1775903948588998E-2</v>
      </c>
    </row>
    <row r="143" spans="1:17">
      <c r="A143" s="46">
        <v>0.10531496062992125</v>
      </c>
      <c r="B143" s="46">
        <v>0.72326381217858926</v>
      </c>
      <c r="C143" s="46">
        <v>0.7231291928866358</v>
      </c>
      <c r="D143" s="46">
        <v>0.79149990469148823</v>
      </c>
      <c r="E143" s="46">
        <v>0.62242656372171523</v>
      </c>
      <c r="F143" s="46">
        <v>-0.32398123793031325</v>
      </c>
      <c r="G143" s="46">
        <v>-6.4833476552704661E-2</v>
      </c>
      <c r="H143" s="46">
        <v>-2.3382552007612661E-2</v>
      </c>
      <c r="I143" s="46">
        <v>-2.3706481376361423E-2</v>
      </c>
    </row>
    <row r="144" spans="1:17">
      <c r="A144" s="46">
        <v>0.1062992125984252</v>
      </c>
      <c r="B144" s="46">
        <v>0.60739800812308198</v>
      </c>
      <c r="C144" s="46">
        <v>0.38785644058564367</v>
      </c>
      <c r="D144" s="46">
        <v>0.7131979752632106</v>
      </c>
      <c r="E144" s="46">
        <v>1.4754918148942511</v>
      </c>
      <c r="F144" s="46">
        <v>-0.49857100572541796</v>
      </c>
      <c r="G144" s="46">
        <v>-0.18942400126316061</v>
      </c>
      <c r="H144" s="46">
        <v>-3.3799623194388582E-2</v>
      </c>
      <c r="I144" s="46">
        <v>1.9449568402084456E-2</v>
      </c>
    </row>
    <row r="145" spans="1:9">
      <c r="A145" s="46">
        <v>0.10728346456692914</v>
      </c>
      <c r="B145" s="46">
        <v>0.94582408156637665</v>
      </c>
      <c r="C145" s="46">
        <v>1.1978443640540284</v>
      </c>
      <c r="D145" s="46">
        <v>1.4585638053880301</v>
      </c>
      <c r="E145" s="46">
        <v>3.1671549486951713</v>
      </c>
      <c r="F145" s="46">
        <v>-5.5698687512259683E-2</v>
      </c>
      <c r="G145" s="46">
        <v>3.6104715622053092E-2</v>
      </c>
      <c r="H145" s="46">
        <v>3.774522566351457E-2</v>
      </c>
      <c r="I145" s="46">
        <v>5.76416846188227E-2</v>
      </c>
    </row>
    <row r="146" spans="1:9">
      <c r="A146" s="46">
        <v>0.10826771653543307</v>
      </c>
      <c r="B146" s="46">
        <v>0.86851119538300281</v>
      </c>
      <c r="C146" s="46">
        <v>1.0336819600925835</v>
      </c>
      <c r="D146" s="46">
        <v>0.36078249405301283</v>
      </c>
      <c r="E146" s="46">
        <v>0.20256952919391913</v>
      </c>
      <c r="F146" s="46">
        <v>-0.14097480290276615</v>
      </c>
      <c r="G146" s="46">
        <v>6.6254293315333394E-3</v>
      </c>
      <c r="H146" s="46">
        <v>-0.10194800117795151</v>
      </c>
      <c r="I146" s="46">
        <v>-7.9833604866200433E-2</v>
      </c>
    </row>
    <row r="147" spans="1:9">
      <c r="A147" s="46">
        <v>0.10925196850393701</v>
      </c>
      <c r="B147" s="46">
        <v>1.367939607632241</v>
      </c>
      <c r="C147" s="46">
        <v>1.6044344496960767</v>
      </c>
      <c r="D147" s="46">
        <v>2.1351455056634774</v>
      </c>
      <c r="E147" s="46">
        <v>1.1145529325696237</v>
      </c>
      <c r="F147" s="46">
        <v>0.31330567175821461</v>
      </c>
      <c r="G147" s="46">
        <v>9.455426533905105E-2</v>
      </c>
      <c r="H147" s="46">
        <v>7.5853479689389561E-2</v>
      </c>
      <c r="I147" s="46">
        <v>5.4226683585267398E-3</v>
      </c>
    </row>
    <row r="148" spans="1:9">
      <c r="A148" s="46">
        <v>0.11023622047244094</v>
      </c>
      <c r="B148" s="46">
        <v>1.1162337977135894</v>
      </c>
      <c r="C148" s="46">
        <v>1.0686632396998821</v>
      </c>
      <c r="D148" s="46">
        <v>2.0191521391135927</v>
      </c>
      <c r="E148" s="46">
        <v>4.1745475276738819</v>
      </c>
      <c r="F148" s="46">
        <v>0.10996033817699352</v>
      </c>
      <c r="G148" s="46">
        <v>1.3281711749088126E-2</v>
      </c>
      <c r="H148" s="46">
        <v>7.0267769018843129E-2</v>
      </c>
      <c r="I148" s="46">
        <v>7.1450298791229619E-2</v>
      </c>
    </row>
    <row r="149" spans="1:9">
      <c r="A149" s="46">
        <v>0.11122047244094488</v>
      </c>
      <c r="B149" s="46">
        <v>0.84182643462647699</v>
      </c>
      <c r="C149" s="46">
        <v>1.3787489125584025</v>
      </c>
      <c r="D149" s="46">
        <v>2.465116359268916</v>
      </c>
      <c r="E149" s="46">
        <v>2.6802884891898242</v>
      </c>
      <c r="F149" s="46">
        <v>-0.17218142063636652</v>
      </c>
      <c r="G149" s="46">
        <v>6.4235300573938045E-2</v>
      </c>
      <c r="H149" s="46">
        <v>9.0223901095212111E-2</v>
      </c>
      <c r="I149" s="46">
        <v>4.9296221697475905E-2</v>
      </c>
    </row>
    <row r="150" spans="1:9">
      <c r="A150" s="46">
        <v>0.11220472440944881</v>
      </c>
      <c r="B150" s="46">
        <v>1.0401828424029764</v>
      </c>
      <c r="C150" s="46">
        <v>1.3759355123787298</v>
      </c>
      <c r="D150" s="46">
        <v>1.513977485438655</v>
      </c>
      <c r="E150" s="46">
        <v>1.3091149693992823</v>
      </c>
      <c r="F150" s="46">
        <v>3.9396507703375834E-2</v>
      </c>
      <c r="G150" s="46">
        <v>6.3826774481815257E-2</v>
      </c>
      <c r="H150" s="46">
        <v>4.1474028399230277E-2</v>
      </c>
      <c r="I150" s="46">
        <v>1.3467565650845748E-2</v>
      </c>
    </row>
    <row r="151" spans="1:9">
      <c r="A151" s="46">
        <v>0.11318897637795275</v>
      </c>
      <c r="B151" s="46">
        <v>0.94315108636336276</v>
      </c>
      <c r="C151" s="46">
        <v>1.9226103693607359</v>
      </c>
      <c r="D151" s="46">
        <v>1.7013272101625718</v>
      </c>
      <c r="E151" s="46">
        <v>1.2543333506708718</v>
      </c>
      <c r="F151" s="46">
        <v>-5.8528790345270559E-2</v>
      </c>
      <c r="G151" s="46">
        <v>0.13073676600803633</v>
      </c>
      <c r="H151" s="46">
        <v>5.314086583255271E-2</v>
      </c>
      <c r="I151" s="46">
        <v>1.1330211838265224E-2</v>
      </c>
    </row>
    <row r="152" spans="1:9">
      <c r="A152" s="46">
        <v>0.1141732283464567</v>
      </c>
      <c r="B152" s="46">
        <v>0.82157587892062078</v>
      </c>
      <c r="C152" s="46">
        <v>1.2257378273750379</v>
      </c>
      <c r="D152" s="46">
        <v>2.6231682630915834</v>
      </c>
      <c r="E152" s="46">
        <v>13.787408307908665</v>
      </c>
      <c r="F152" s="46">
        <v>-0.19653097946402456</v>
      </c>
      <c r="G152" s="46">
        <v>4.0708594148649316E-2</v>
      </c>
      <c r="H152" s="46">
        <v>9.6438284792814161E-2</v>
      </c>
      <c r="I152" s="46">
        <v>0.13118778670895845</v>
      </c>
    </row>
    <row r="153" spans="1:9">
      <c r="A153" s="46">
        <v>0.11515748031496063</v>
      </c>
      <c r="B153" s="46">
        <v>1.1595489380092938</v>
      </c>
      <c r="C153" s="46">
        <v>0.95753782927336017</v>
      </c>
      <c r="D153" s="46">
        <v>1.5683537464713098</v>
      </c>
      <c r="E153" s="46">
        <v>2.5034511965649906</v>
      </c>
      <c r="F153" s="46">
        <v>0.14803108295413997</v>
      </c>
      <c r="G153" s="46">
        <v>-8.6780100656565877E-3</v>
      </c>
      <c r="H153" s="46">
        <v>4.50026500100454E-2</v>
      </c>
      <c r="I153" s="46">
        <v>4.5883512925778094E-2</v>
      </c>
    </row>
    <row r="154" spans="1:9">
      <c r="A154" s="46">
        <v>0.11614173228346457</v>
      </c>
      <c r="B154" s="46">
        <v>1.3433319658842398</v>
      </c>
      <c r="C154" s="46">
        <v>1.577654405647001</v>
      </c>
      <c r="D154" s="46">
        <v>2.0061377325451555</v>
      </c>
      <c r="E154" s="46">
        <v>10.360240904189823</v>
      </c>
      <c r="F154" s="46">
        <v>0.29515306933778496</v>
      </c>
      <c r="G154" s="46">
        <v>9.1187838121940576E-2</v>
      </c>
      <c r="H154" s="46">
        <v>6.962113474744365E-2</v>
      </c>
      <c r="I154" s="46">
        <v>0.11689877449305794</v>
      </c>
    </row>
    <row r="155" spans="1:9">
      <c r="A155" s="46">
        <v>0.1171259842519685</v>
      </c>
      <c r="B155" s="46">
        <v>1.0585812353536401</v>
      </c>
      <c r="C155" s="46">
        <v>1.7342319491032823</v>
      </c>
      <c r="D155" s="46">
        <v>1.8798283248131831</v>
      </c>
      <c r="E155" s="46">
        <v>0.85833170876758103</v>
      </c>
      <c r="F155" s="46">
        <v>5.692955437650165E-2</v>
      </c>
      <c r="G155" s="46">
        <v>0.11011292695094221</v>
      </c>
      <c r="H155" s="46">
        <v>6.3118045608351186E-2</v>
      </c>
      <c r="I155" s="46">
        <v>-7.6382323626082629E-3</v>
      </c>
    </row>
    <row r="156" spans="1:9">
      <c r="A156" s="46">
        <v>0.11811023622047244</v>
      </c>
      <c r="B156" s="46">
        <v>1.0310377431025699</v>
      </c>
      <c r="C156" s="46">
        <v>1.2924832567175077</v>
      </c>
      <c r="D156" s="46">
        <v>0.98954201083053339</v>
      </c>
      <c r="E156" s="46">
        <v>4.5673964448748503</v>
      </c>
      <c r="F156" s="46">
        <v>3.0565812611672877E-2</v>
      </c>
      <c r="G156" s="46">
        <v>5.1313074626558916E-2</v>
      </c>
      <c r="H156" s="46">
        <v>-1.0513058215676926E-3</v>
      </c>
      <c r="I156" s="46">
        <v>7.5947166842274344E-2</v>
      </c>
    </row>
    <row r="157" spans="1:9">
      <c r="A157" s="46">
        <v>0.11909448818897637</v>
      </c>
      <c r="B157" s="46">
        <v>1.2487278460665707</v>
      </c>
      <c r="C157" s="46">
        <v>1.5389369450180832</v>
      </c>
      <c r="D157" s="46">
        <v>1.6650436866642258</v>
      </c>
      <c r="E157" s="46">
        <v>1.4896863868137475</v>
      </c>
      <c r="F157" s="46">
        <v>0.22212530993562377</v>
      </c>
      <c r="G157" s="46">
        <v>8.6218376523826981E-2</v>
      </c>
      <c r="H157" s="46">
        <v>5.0985136132496292E-2</v>
      </c>
      <c r="I157" s="46">
        <v>1.9928280957756839E-2</v>
      </c>
    </row>
    <row r="158" spans="1:9">
      <c r="A158" s="46">
        <v>0.12007874015748031</v>
      </c>
      <c r="B158" s="46">
        <v>1.5901806619497314</v>
      </c>
      <c r="C158" s="46">
        <v>2.0422320992047398</v>
      </c>
      <c r="D158" s="46">
        <v>2.6596872153825069</v>
      </c>
      <c r="E158" s="46">
        <v>1.1920812605414872</v>
      </c>
      <c r="F158" s="46">
        <v>0.46384763364519305</v>
      </c>
      <c r="G158" s="46">
        <v>0.14280867519386495</v>
      </c>
      <c r="H158" s="46">
        <v>9.7820852767750793E-2</v>
      </c>
      <c r="I158" s="46">
        <v>8.7850368957393746E-3</v>
      </c>
    </row>
    <row r="159" spans="1:9">
      <c r="A159" s="46">
        <v>0.12106299212598425</v>
      </c>
      <c r="B159" s="46">
        <v>1.0706938133037072</v>
      </c>
      <c r="C159" s="46">
        <v>0.54918139516166342</v>
      </c>
      <c r="D159" s="46">
        <v>0.3585672354763807</v>
      </c>
      <c r="E159" s="46">
        <v>0.42602095726049577</v>
      </c>
      <c r="F159" s="46">
        <v>6.8306861986358505E-2</v>
      </c>
      <c r="G159" s="46">
        <v>-0.11986529638309569</v>
      </c>
      <c r="H159" s="46">
        <v>-0.10256390898705667</v>
      </c>
      <c r="I159" s="46">
        <v>-4.2663336923782477E-2</v>
      </c>
    </row>
    <row r="160" spans="1:9">
      <c r="A160" s="46">
        <v>0.12204724409448819</v>
      </c>
      <c r="B160" s="46">
        <v>0.82303699187562851</v>
      </c>
      <c r="C160" s="46">
        <v>0.87141807964156592</v>
      </c>
      <c r="D160" s="46">
        <v>0.68648119148408004</v>
      </c>
      <c r="E160" s="46">
        <v>2.3338842042600874</v>
      </c>
      <c r="F160" s="46">
        <v>-0.19475413171417369</v>
      </c>
      <c r="G160" s="46">
        <v>-2.7526683540821235E-2</v>
      </c>
      <c r="H160" s="46">
        <v>-3.7617645184196191E-2</v>
      </c>
      <c r="I160" s="46">
        <v>4.2376696003148168E-2</v>
      </c>
    </row>
    <row r="161" spans="1:9">
      <c r="A161" s="46">
        <v>0.12303149606299213</v>
      </c>
      <c r="B161" s="46">
        <v>1.0624013489139288</v>
      </c>
      <c r="C161" s="46">
        <v>0.95843826997874837</v>
      </c>
      <c r="D161" s="46">
        <v>0.77339375506001107</v>
      </c>
      <c r="E161" s="46">
        <v>1.9182058291981541</v>
      </c>
      <c r="F161" s="46">
        <v>6.0531769424776748E-2</v>
      </c>
      <c r="G161" s="46">
        <v>-8.4900242610252783E-3</v>
      </c>
      <c r="H161" s="46">
        <v>-2.5696697449888312E-2</v>
      </c>
      <c r="I161" s="46">
        <v>3.2569514259838048E-2</v>
      </c>
    </row>
    <row r="162" spans="1:9">
      <c r="A162" s="46">
        <v>0.12401574803149606</v>
      </c>
      <c r="B162" s="46">
        <v>0.74835732073118155</v>
      </c>
      <c r="C162" s="46">
        <v>0.63846236270825785</v>
      </c>
      <c r="D162" s="46">
        <v>0.56677130980935764</v>
      </c>
      <c r="E162" s="46">
        <v>0.43663267793938015</v>
      </c>
      <c r="F162" s="46">
        <v>-0.28987471355842848</v>
      </c>
      <c r="G162" s="46">
        <v>-8.9738510334196067E-2</v>
      </c>
      <c r="H162" s="46">
        <v>-5.6779939028485063E-2</v>
      </c>
      <c r="I162" s="46">
        <v>-4.1433149563226718E-2</v>
      </c>
    </row>
    <row r="163" spans="1:9">
      <c r="A163" s="46">
        <v>0.125</v>
      </c>
      <c r="B163" s="46">
        <v>0.74534157203138474</v>
      </c>
      <c r="C163" s="46">
        <v>0.65338861662500369</v>
      </c>
      <c r="D163" s="46">
        <v>0.61340065398951737</v>
      </c>
      <c r="E163" s="46">
        <v>0.90189406292149055</v>
      </c>
      <c r="F163" s="46">
        <v>-0.29391267972697749</v>
      </c>
      <c r="G163" s="46">
        <v>-8.5116640344471056E-2</v>
      </c>
      <c r="H163" s="46">
        <v>-4.8873696113118578E-2</v>
      </c>
      <c r="I163" s="46">
        <v>-5.1629106344449425E-3</v>
      </c>
    </row>
    <row r="164" spans="1:9">
      <c r="A164" s="46">
        <v>0.12598425196850394</v>
      </c>
      <c r="B164" s="46">
        <v>0.6907740833151379</v>
      </c>
      <c r="C164" s="46">
        <v>0.50771575612578668</v>
      </c>
      <c r="D164" s="46">
        <v>1.0826719879018425</v>
      </c>
      <c r="E164" s="46">
        <v>0.45739548783161932</v>
      </c>
      <c r="F164" s="46">
        <v>-0.36994245032836176</v>
      </c>
      <c r="G164" s="46">
        <v>-0.13556670463746875</v>
      </c>
      <c r="H164" s="46">
        <v>7.9432048553211392E-3</v>
      </c>
      <c r="I164" s="46">
        <v>-3.9110343113074285E-2</v>
      </c>
    </row>
    <row r="165" spans="1:9">
      <c r="A165" s="46">
        <v>0.12696850393700787</v>
      </c>
      <c r="B165" s="46">
        <v>1.0191355229644372</v>
      </c>
      <c r="C165" s="46">
        <v>0.83547366270643519</v>
      </c>
      <c r="D165" s="46">
        <v>1.3343220577783654</v>
      </c>
      <c r="E165" s="46">
        <v>2.7988684248068698</v>
      </c>
      <c r="F165" s="46">
        <v>1.8954741437081771E-2</v>
      </c>
      <c r="G165" s="46">
        <v>-3.5951290847311634E-2</v>
      </c>
      <c r="H165" s="46">
        <v>2.8842334097814303E-2</v>
      </c>
      <c r="I165" s="46">
        <v>5.1460760074972953E-2</v>
      </c>
    </row>
    <row r="166" spans="1:9">
      <c r="A166" s="46">
        <v>0.12795275590551181</v>
      </c>
      <c r="B166" s="46">
        <v>1.3946011055848819</v>
      </c>
      <c r="C166" s="46">
        <v>1.9847123047291764</v>
      </c>
      <c r="D166" s="46">
        <v>1.7299309686893241</v>
      </c>
      <c r="E166" s="46">
        <v>6.6365994942362736</v>
      </c>
      <c r="F166" s="46">
        <v>0.33260842856573969</v>
      </c>
      <c r="G166" s="46">
        <v>0.1370947937979724</v>
      </c>
      <c r="H166" s="46">
        <v>5.4808150522184199E-2</v>
      </c>
      <c r="I166" s="46">
        <v>9.4629985397293281E-2</v>
      </c>
    </row>
    <row r="167" spans="1:9">
      <c r="A167" s="46">
        <v>0.12893700787401574</v>
      </c>
      <c r="B167" s="46">
        <v>1.0246957655143716</v>
      </c>
      <c r="C167" s="46">
        <v>0.96543574704816515</v>
      </c>
      <c r="D167" s="46">
        <v>0.43660034327002439</v>
      </c>
      <c r="E167" s="46">
        <v>1.830652424760326</v>
      </c>
      <c r="F167" s="46">
        <v>2.4395754400018274E-2</v>
      </c>
      <c r="G167" s="46">
        <v>-7.0351456433062317E-3</v>
      </c>
      <c r="H167" s="46">
        <v>-8.2873704863200712E-2</v>
      </c>
      <c r="I167" s="46">
        <v>3.0233620978949043E-2</v>
      </c>
    </row>
    <row r="168" spans="1:9">
      <c r="A168" s="46">
        <v>0.12992125984251968</v>
      </c>
      <c r="B168" s="46">
        <v>1.0265314456770431</v>
      </c>
      <c r="C168" s="46">
        <v>2.1692995619538777</v>
      </c>
      <c r="D168" s="46">
        <v>1.3760921925559129</v>
      </c>
      <c r="E168" s="46">
        <v>1.7926097236510623</v>
      </c>
      <c r="F168" s="46">
        <v>2.6185590886886701E-2</v>
      </c>
      <c r="G168" s="46">
        <v>0.1548808665874295</v>
      </c>
      <c r="H168" s="46">
        <v>3.1924773767073172E-2</v>
      </c>
      <c r="I168" s="46">
        <v>2.9183625212739872E-2</v>
      </c>
    </row>
    <row r="169" spans="1:9">
      <c r="A169" s="46">
        <v>0.13090551181102361</v>
      </c>
      <c r="B169" s="46">
        <v>0.93277147603791299</v>
      </c>
      <c r="C169" s="46">
        <v>1.7893104324968028</v>
      </c>
      <c r="D169" s="46">
        <v>2.3442935963406302</v>
      </c>
      <c r="E169" s="46">
        <v>2.1164828283852923</v>
      </c>
      <c r="F169" s="46">
        <v>-6.9595042715037594E-2</v>
      </c>
      <c r="G169" s="46">
        <v>0.11636606247785326</v>
      </c>
      <c r="H169" s="46">
        <v>8.5198411828261905E-2</v>
      </c>
      <c r="I169" s="46">
        <v>3.7487783386660804E-2</v>
      </c>
    </row>
    <row r="170" spans="1:9">
      <c r="A170" s="46">
        <v>0.13188976377952755</v>
      </c>
      <c r="B170" s="46">
        <v>1.4367986788313736</v>
      </c>
      <c r="C170" s="46">
        <v>0.91548740744369472</v>
      </c>
      <c r="D170" s="46">
        <v>0.42357382311478481</v>
      </c>
      <c r="E170" s="46">
        <v>1.3230853352972076</v>
      </c>
      <c r="F170" s="46">
        <v>0.36241749904378123</v>
      </c>
      <c r="G170" s="46">
        <v>-1.7659733960496367E-2</v>
      </c>
      <c r="H170" s="46">
        <v>-8.5902746339951472E-2</v>
      </c>
      <c r="I170" s="46">
        <v>1.3998319220556466E-2</v>
      </c>
    </row>
    <row r="171" spans="1:9">
      <c r="A171" s="46">
        <v>0.13287401574803151</v>
      </c>
      <c r="B171" s="46">
        <v>1.1256273551167491</v>
      </c>
      <c r="C171" s="46">
        <v>1.0084822282526835</v>
      </c>
      <c r="D171" s="46">
        <v>1.5887550434287634</v>
      </c>
      <c r="E171" s="46">
        <v>2.1537633523850466</v>
      </c>
      <c r="F171" s="46">
        <v>0.11834052922063008</v>
      </c>
      <c r="G171" s="46">
        <v>1.6892912592419707E-3</v>
      </c>
      <c r="H171" s="46">
        <v>4.6295071797991132E-2</v>
      </c>
      <c r="I171" s="46">
        <v>3.8360835421959075E-2</v>
      </c>
    </row>
    <row r="172" spans="1:9">
      <c r="A172" s="46">
        <v>0.13385826771653545</v>
      </c>
      <c r="B172" s="46">
        <v>1.0652108927306878</v>
      </c>
      <c r="C172" s="46">
        <v>1.3360221996990254</v>
      </c>
      <c r="D172" s="46">
        <v>0.58015694440235877</v>
      </c>
      <c r="E172" s="46">
        <v>1.0391408564094968</v>
      </c>
      <c r="F172" s="46">
        <v>6.3172800901118972E-2</v>
      </c>
      <c r="G172" s="46">
        <v>5.7939338303517475E-2</v>
      </c>
      <c r="H172" s="46">
        <v>-5.4445661824840043E-2</v>
      </c>
      <c r="I172" s="46">
        <v>1.9197136069355289E-3</v>
      </c>
    </row>
    <row r="173" spans="1:9">
      <c r="A173" s="46">
        <v>0.13484251968503938</v>
      </c>
      <c r="B173" s="46">
        <v>1.4575154035158817</v>
      </c>
      <c r="C173" s="46">
        <v>2.0961746779670287</v>
      </c>
      <c r="D173" s="46">
        <v>2.4439418279040539</v>
      </c>
      <c r="E173" s="46">
        <v>1.3154116078002487</v>
      </c>
      <c r="F173" s="46">
        <v>0.37673320763666934</v>
      </c>
      <c r="G173" s="46">
        <v>0.14802282034220896</v>
      </c>
      <c r="H173" s="46">
        <v>8.9361223902282544E-2</v>
      </c>
      <c r="I173" s="46">
        <v>1.3707481319321518E-2</v>
      </c>
    </row>
    <row r="174" spans="1:9">
      <c r="A174" s="46">
        <v>0.13582677165354332</v>
      </c>
      <c r="B174" s="46">
        <v>0.98413020352910519</v>
      </c>
      <c r="C174" s="46">
        <v>1.2238977542590814</v>
      </c>
      <c r="D174" s="46">
        <v>1.7762157022339511</v>
      </c>
      <c r="E174" s="46">
        <v>1.4962405708198021</v>
      </c>
      <c r="F174" s="46">
        <v>-1.5997070023830193E-2</v>
      </c>
      <c r="G174" s="46">
        <v>4.0408129299781839E-2</v>
      </c>
      <c r="H174" s="46">
        <v>5.7448509115560133E-2</v>
      </c>
      <c r="I174" s="46">
        <v>2.0147783799768507E-2</v>
      </c>
    </row>
    <row r="175" spans="1:9">
      <c r="A175" s="46">
        <v>0.13681102362204725</v>
      </c>
      <c r="B175" s="46">
        <v>0.78349842936023273</v>
      </c>
      <c r="C175" s="46">
        <v>0.65381201610931916</v>
      </c>
      <c r="D175" s="46">
        <v>0.35067897140808463</v>
      </c>
      <c r="E175" s="46">
        <v>0.30037462441534368</v>
      </c>
      <c r="F175" s="46">
        <v>-0.24398622183359384</v>
      </c>
      <c r="G175" s="46">
        <v>-8.4987081196925024E-2</v>
      </c>
      <c r="H175" s="46">
        <v>-0.10478840854014346</v>
      </c>
      <c r="I175" s="46">
        <v>-6.0136241765607903E-2</v>
      </c>
    </row>
    <row r="176" spans="1:9">
      <c r="A176" s="46">
        <v>0.13779527559055119</v>
      </c>
      <c r="B176" s="46">
        <v>1.2828086168396504</v>
      </c>
      <c r="C176" s="46">
        <v>2.6287119405142447</v>
      </c>
      <c r="D176" s="46">
        <v>2.5627997883742255</v>
      </c>
      <c r="E176" s="46">
        <v>2.2466230680088568</v>
      </c>
      <c r="F176" s="46">
        <v>0.24905190602637792</v>
      </c>
      <c r="G176" s="46">
        <v>0.19329879395226884</v>
      </c>
      <c r="H176" s="46">
        <v>9.4110032820672512E-2</v>
      </c>
      <c r="I176" s="46">
        <v>4.0471411506851615E-2</v>
      </c>
    </row>
    <row r="177" spans="1:9">
      <c r="A177" s="46">
        <v>0.13877952755905512</v>
      </c>
      <c r="B177" s="46">
        <v>1.2598223839706664</v>
      </c>
      <c r="C177" s="46">
        <v>0.89413841144306849</v>
      </c>
      <c r="D177" s="46">
        <v>1.6854188385532463</v>
      </c>
      <c r="E177" s="46">
        <v>3.7532134437220366</v>
      </c>
      <c r="F177" s="46">
        <v>0.23097074592422701</v>
      </c>
      <c r="G177" s="46">
        <v>-2.2378938629831646E-2</v>
      </c>
      <c r="H177" s="46">
        <v>5.2201410179053095E-2</v>
      </c>
      <c r="I177" s="46">
        <v>6.6130619568165017E-2</v>
      </c>
    </row>
    <row r="178" spans="1:9">
      <c r="A178" s="46">
        <v>0.13976377952755906</v>
      </c>
      <c r="B178" s="46">
        <v>1.1748219622927214</v>
      </c>
      <c r="C178" s="46">
        <v>1.2238152488298719</v>
      </c>
      <c r="D178" s="46">
        <v>1.9449964251034471</v>
      </c>
      <c r="E178" s="46">
        <v>6.7071640706733602</v>
      </c>
      <c r="F178" s="46">
        <v>0.16111661466258415</v>
      </c>
      <c r="G178" s="46">
        <v>4.0394646439800029E-2</v>
      </c>
      <c r="H178" s="46">
        <v>6.6526013907563408E-2</v>
      </c>
      <c r="I178" s="46">
        <v>9.5158810971032778E-2</v>
      </c>
    </row>
    <row r="179" spans="1:9">
      <c r="A179" s="46">
        <v>0.14074803149606299</v>
      </c>
      <c r="B179" s="46">
        <v>1.2241943458212459</v>
      </c>
      <c r="C179" s="46">
        <v>0.72448260371098483</v>
      </c>
      <c r="D179" s="46">
        <v>0.90603555437812033</v>
      </c>
      <c r="E179" s="46">
        <v>1.4786687379947094</v>
      </c>
      <c r="F179" s="46">
        <v>0.20228295075176464</v>
      </c>
      <c r="G179" s="46">
        <v>-6.4459505790138788E-2</v>
      </c>
      <c r="H179" s="46">
        <v>-9.8676730466195108E-3</v>
      </c>
      <c r="I179" s="46">
        <v>1.9557109081349684E-2</v>
      </c>
    </row>
    <row r="180" spans="1:9">
      <c r="A180" s="46">
        <v>0.14173228346456693</v>
      </c>
      <c r="B180" s="46">
        <v>1.1092500593407066</v>
      </c>
      <c r="C180" s="46">
        <v>0.47962574683213316</v>
      </c>
      <c r="D180" s="46">
        <v>0.32749484113387234</v>
      </c>
      <c r="E180" s="46">
        <v>0.53213099740223202</v>
      </c>
      <c r="F180" s="46">
        <v>0.10368416477312258</v>
      </c>
      <c r="G180" s="46">
        <v>-0.14694983465989164</v>
      </c>
      <c r="H180" s="46">
        <v>-0.11162829762938842</v>
      </c>
      <c r="I180" s="46">
        <v>-3.1543279211652529E-2</v>
      </c>
    </row>
    <row r="181" spans="1:9">
      <c r="A181" s="46">
        <v>0.14271653543307086</v>
      </c>
      <c r="B181" s="46">
        <v>1.4495866198471268</v>
      </c>
      <c r="C181" s="46">
        <v>2.319599277007597</v>
      </c>
      <c r="D181" s="46">
        <v>5.5008076479459165</v>
      </c>
      <c r="E181" s="46">
        <v>2.6598805541592383</v>
      </c>
      <c r="F181" s="46">
        <v>0.3712784260260697</v>
      </c>
      <c r="G181" s="46">
        <v>0.16827888906634086</v>
      </c>
      <c r="H181" s="46">
        <v>0.17048949265388175</v>
      </c>
      <c r="I181" s="46">
        <v>4.8914060866697952E-2</v>
      </c>
    </row>
    <row r="182" spans="1:9">
      <c r="A182" s="46">
        <v>0.1437007874015748</v>
      </c>
      <c r="B182" s="46">
        <v>1.2953946221728585</v>
      </c>
      <c r="C182" s="46">
        <v>1.4439501910693471</v>
      </c>
      <c r="D182" s="46">
        <v>1.8048732676853418</v>
      </c>
      <c r="E182" s="46">
        <v>1.5207123113815963</v>
      </c>
      <c r="F182" s="46">
        <v>0.25881537627810119</v>
      </c>
      <c r="G182" s="46">
        <v>7.3476509231284737E-2</v>
      </c>
      <c r="H182" s="46">
        <v>5.9049037751120491E-2</v>
      </c>
      <c r="I182" s="46">
        <v>2.095894254981508E-2</v>
      </c>
    </row>
    <row r="183" spans="1:9">
      <c r="A183" s="46">
        <v>0.14468503937007873</v>
      </c>
      <c r="B183" s="46">
        <v>0.96854594727879051</v>
      </c>
      <c r="C183" s="46">
        <v>1.3207844755589748</v>
      </c>
      <c r="D183" s="46">
        <v>2.4288825761381028</v>
      </c>
      <c r="E183" s="46">
        <v>1.9769838771308574</v>
      </c>
      <c r="F183" s="46">
        <v>-3.1959355568316583E-2</v>
      </c>
      <c r="G183" s="46">
        <v>5.5645171947611829E-2</v>
      </c>
      <c r="H183" s="46">
        <v>8.8743130638056722E-2</v>
      </c>
      <c r="I183" s="46">
        <v>3.4078619446781463E-2</v>
      </c>
    </row>
    <row r="184" spans="1:9">
      <c r="A184" s="46">
        <v>0.14566929133858267</v>
      </c>
      <c r="B184" s="46">
        <v>1.3649909334853194</v>
      </c>
      <c r="C184" s="46">
        <v>2.1437132530342677</v>
      </c>
      <c r="D184" s="46">
        <v>3.4721505328658342</v>
      </c>
      <c r="E184" s="46">
        <v>2.6560284533054324</v>
      </c>
      <c r="F184" s="46">
        <v>0.31114778647956687</v>
      </c>
      <c r="G184" s="46">
        <v>0.15250789806869119</v>
      </c>
      <c r="H184" s="46">
        <v>0.12447741520984087</v>
      </c>
      <c r="I184" s="46">
        <v>4.8841597219885305E-2</v>
      </c>
    </row>
    <row r="185" spans="1:9">
      <c r="A185" s="46">
        <v>0.1466535433070866</v>
      </c>
      <c r="B185" s="46">
        <v>0.85866120991021544</v>
      </c>
      <c r="C185" s="46">
        <v>1.1983101512864833</v>
      </c>
      <c r="D185" s="46">
        <v>1.166826104270166</v>
      </c>
      <c r="E185" s="46">
        <v>0.90892058941300369</v>
      </c>
      <c r="F185" s="46">
        <v>-0.15238083536442246</v>
      </c>
      <c r="G185" s="46">
        <v>3.618247141540272E-2</v>
      </c>
      <c r="H185" s="46">
        <v>1.5428733129302069E-2</v>
      </c>
      <c r="I185" s="46">
        <v>-4.7748774501266463E-3</v>
      </c>
    </row>
    <row r="186" spans="1:9">
      <c r="A186" s="46">
        <v>0.14763779527559054</v>
      </c>
      <c r="B186" s="46">
        <v>1.2598549409794206</v>
      </c>
      <c r="C186" s="46">
        <v>1.063868177348295</v>
      </c>
      <c r="D186" s="46">
        <v>1.2289884091000938</v>
      </c>
      <c r="E186" s="46">
        <v>2.3594107943349951</v>
      </c>
      <c r="F186" s="46">
        <v>0.23099658812904719</v>
      </c>
      <c r="G186" s="46">
        <v>1.2382297954875051E-2</v>
      </c>
      <c r="H186" s="46">
        <v>2.0619139937595281E-2</v>
      </c>
      <c r="I186" s="46">
        <v>4.2920596222452236E-2</v>
      </c>
    </row>
    <row r="187" spans="1:9">
      <c r="A187" s="46">
        <v>0.1486220472440945</v>
      </c>
      <c r="B187" s="46">
        <v>1.3591762070535074</v>
      </c>
      <c r="C187" s="46">
        <v>2.1869536090386164</v>
      </c>
      <c r="D187" s="46">
        <v>4.2130663838374049</v>
      </c>
      <c r="E187" s="46">
        <v>13.660331661701782</v>
      </c>
      <c r="F187" s="46">
        <v>0.30687878611164754</v>
      </c>
      <c r="G187" s="46">
        <v>0.15650190586490548</v>
      </c>
      <c r="H187" s="46">
        <v>0.14381907397769436</v>
      </c>
      <c r="I187" s="46">
        <v>0.1307248066810543</v>
      </c>
    </row>
    <row r="188" spans="1:9">
      <c r="A188" s="46">
        <v>0.14960629921259844</v>
      </c>
      <c r="B188" s="46">
        <v>0.94861410220468068</v>
      </c>
      <c r="C188" s="46">
        <v>1.7659172801012035</v>
      </c>
      <c r="D188" s="46">
        <v>5.4286028862872184</v>
      </c>
      <c r="E188" s="46">
        <v>5.9789394993322631</v>
      </c>
      <c r="F188" s="46">
        <v>-5.2753199314896838E-2</v>
      </c>
      <c r="G188" s="46">
        <v>0.11373405216498697</v>
      </c>
      <c r="H188" s="46">
        <v>0.16916818054966645</v>
      </c>
      <c r="I188" s="46">
        <v>8.9412160549346809E-2</v>
      </c>
    </row>
    <row r="189" spans="1:9">
      <c r="A189" s="46">
        <v>0.15059055118110237</v>
      </c>
      <c r="B189" s="46">
        <v>1.0893386105646461</v>
      </c>
      <c r="C189" s="46">
        <v>1.5667991043467511</v>
      </c>
      <c r="D189" s="46">
        <v>1.7811939008312139</v>
      </c>
      <c r="E189" s="46">
        <v>2.6026391478551067</v>
      </c>
      <c r="F189" s="46">
        <v>8.5570732777501837E-2</v>
      </c>
      <c r="G189" s="46">
        <v>8.9806950232892674E-2</v>
      </c>
      <c r="H189" s="46">
        <v>5.7728387026867299E-2</v>
      </c>
      <c r="I189" s="46">
        <v>4.7826299353645803E-2</v>
      </c>
    </row>
    <row r="190" spans="1:9">
      <c r="A190" s="46">
        <v>0.15157480314960631</v>
      </c>
      <c r="B190" s="46">
        <v>1.2067657319421183</v>
      </c>
      <c r="C190" s="46">
        <v>1.1625104663556953</v>
      </c>
      <c r="D190" s="46">
        <v>1.5848006058569417</v>
      </c>
      <c r="E190" s="46">
        <v>1.6056183093034042</v>
      </c>
      <c r="F190" s="46">
        <v>0.18794383209426266</v>
      </c>
      <c r="G190" s="46">
        <v>3.011637235111439E-2</v>
      </c>
      <c r="H190" s="46">
        <v>4.6045859869449708E-2</v>
      </c>
      <c r="I190" s="46">
        <v>2.3675446091884551E-2</v>
      </c>
    </row>
    <row r="191" spans="1:9">
      <c r="A191" s="46">
        <v>0.15255905511811024</v>
      </c>
      <c r="B191" s="46">
        <v>0.95005736455996759</v>
      </c>
      <c r="C191" s="46">
        <v>1.5832493705890851</v>
      </c>
      <c r="D191" s="46">
        <v>2.1259651818082976</v>
      </c>
      <c r="E191" s="46">
        <v>10.25554224279054</v>
      </c>
      <c r="F191" s="46">
        <v>-5.1232912463241312E-2</v>
      </c>
      <c r="G191" s="46">
        <v>9.1895859774143468E-2</v>
      </c>
      <c r="H191" s="46">
        <v>7.5422590246123342E-2</v>
      </c>
      <c r="I191" s="46">
        <v>0.11639091330344904</v>
      </c>
    </row>
    <row r="192" spans="1:9">
      <c r="A192" s="46">
        <v>0.15354330708661418</v>
      </c>
      <c r="B192" s="46">
        <v>1.1524475129848482</v>
      </c>
      <c r="C192" s="46">
        <v>1.2548349204048388</v>
      </c>
      <c r="D192" s="46">
        <v>1.9859844037837047</v>
      </c>
      <c r="E192" s="46">
        <v>7.153684804303877</v>
      </c>
      <c r="F192" s="46">
        <v>0.14188795297294698</v>
      </c>
      <c r="G192" s="46">
        <v>4.5400805281180664E-2</v>
      </c>
      <c r="H192" s="46">
        <v>6.8611471251243977E-2</v>
      </c>
      <c r="I192" s="46">
        <v>9.8381379060013804E-2</v>
      </c>
    </row>
    <row r="193" spans="1:9">
      <c r="A193" s="46">
        <v>0.15452755905511811</v>
      </c>
      <c r="B193" s="46">
        <v>0.69422201788180404</v>
      </c>
      <c r="C193" s="46">
        <v>1.2888485019565405</v>
      </c>
      <c r="D193" s="46">
        <v>1.2123002351054171</v>
      </c>
      <c r="E193" s="46">
        <v>3.4180099714274559</v>
      </c>
      <c r="F193" s="46">
        <v>-0.36496345914327022</v>
      </c>
      <c r="G193" s="46">
        <v>5.0749837119253391E-2</v>
      </c>
      <c r="H193" s="46">
        <v>1.925195757037456E-2</v>
      </c>
      <c r="I193" s="46">
        <v>6.1452925100862324E-2</v>
      </c>
    </row>
    <row r="194" spans="1:9">
      <c r="A194" s="46">
        <v>0.15551181102362205</v>
      </c>
      <c r="B194" s="46">
        <v>1.2221234076065048</v>
      </c>
      <c r="C194" s="46">
        <v>0.83669399257925547</v>
      </c>
      <c r="D194" s="46">
        <v>0.86993294978533986</v>
      </c>
      <c r="E194" s="46">
        <v>1.5368882129753509</v>
      </c>
      <c r="F194" s="46">
        <v>0.20058984387179885</v>
      </c>
      <c r="G194" s="46">
        <v>-3.5659375120892942E-2</v>
      </c>
      <c r="H194" s="46">
        <v>-1.3933913951574502E-2</v>
      </c>
      <c r="I194" s="46">
        <v>2.1487986562565353E-2</v>
      </c>
    </row>
    <row r="195" spans="1:9">
      <c r="A195" s="46">
        <v>0.15649606299212598</v>
      </c>
      <c r="B195" s="46">
        <v>1.1681498428316046</v>
      </c>
      <c r="C195" s="46">
        <v>2.5323432396629419</v>
      </c>
      <c r="D195" s="46">
        <v>2.8642461559776438</v>
      </c>
      <c r="E195" s="46">
        <v>6.207328495648829</v>
      </c>
      <c r="F195" s="46">
        <v>0.15542116627311664</v>
      </c>
      <c r="G195" s="46">
        <v>0.18582901115655515</v>
      </c>
      <c r="H195" s="46">
        <v>0.10523051937212709</v>
      </c>
      <c r="I195" s="46">
        <v>9.1286530472402122E-2</v>
      </c>
    </row>
    <row r="196" spans="1:9">
      <c r="A196" s="46">
        <v>0.15748031496062992</v>
      </c>
      <c r="B196" s="46">
        <v>0.96821974587534954</v>
      </c>
      <c r="C196" s="46">
        <v>0.60406483071133221</v>
      </c>
      <c r="D196" s="46">
        <v>0.88744463004282581</v>
      </c>
      <c r="E196" s="46">
        <v>0.50993062288428126</v>
      </c>
      <c r="F196" s="46">
        <v>-3.2296207266669638E-2</v>
      </c>
      <c r="G196" s="46">
        <v>-0.10081475023851774</v>
      </c>
      <c r="H196" s="46">
        <v>-1.1940914826296115E-2</v>
      </c>
      <c r="I196" s="46">
        <v>-3.3674029803870131E-2</v>
      </c>
    </row>
    <row r="197" spans="1:9">
      <c r="A197" s="46">
        <v>0.15846456692913385</v>
      </c>
      <c r="B197" s="46">
        <v>0.87866097094185824</v>
      </c>
      <c r="C197" s="46">
        <v>0.81033331136354703</v>
      </c>
      <c r="D197" s="46">
        <v>0.68079408974623168</v>
      </c>
      <c r="E197" s="46">
        <v>0.92569813988965632</v>
      </c>
      <c r="F197" s="46">
        <v>-0.12935615428498359</v>
      </c>
      <c r="G197" s="46">
        <v>-4.2061924089231859E-2</v>
      </c>
      <c r="H197" s="46">
        <v>-3.8449538309697794E-2</v>
      </c>
      <c r="I197" s="46">
        <v>-3.8603540160228643E-3</v>
      </c>
    </row>
    <row r="198" spans="1:9">
      <c r="A198" s="46">
        <v>0.15944881889763779</v>
      </c>
      <c r="B198" s="46">
        <v>0.71704407713452478</v>
      </c>
      <c r="C198" s="46">
        <v>0.76057171645078425</v>
      </c>
      <c r="D198" s="46">
        <v>0.70778301552114231</v>
      </c>
      <c r="E198" s="46">
        <v>3.5044181061387665</v>
      </c>
      <c r="F198" s="46">
        <v>-0.33261796588632014</v>
      </c>
      <c r="G198" s="46">
        <v>-5.4736974003696683E-2</v>
      </c>
      <c r="H198" s="46">
        <v>-3.4561770751417913E-2</v>
      </c>
      <c r="I198" s="46">
        <v>6.2701224424198246E-2</v>
      </c>
    </row>
    <row r="199" spans="1:9">
      <c r="A199" s="46">
        <v>0.16043307086614172</v>
      </c>
      <c r="B199" s="46">
        <v>0.68397205537514094</v>
      </c>
      <c r="C199" s="46">
        <v>1.1693116842093816</v>
      </c>
      <c r="D199" s="46">
        <v>1.7503082338826401</v>
      </c>
      <c r="E199" s="46">
        <v>0.93329060496178606</v>
      </c>
      <c r="F199" s="46">
        <v>-0.37983821690886943</v>
      </c>
      <c r="G199" s="46">
        <v>3.1283054319272849E-2</v>
      </c>
      <c r="H199" s="46">
        <v>5.5979190607293595E-2</v>
      </c>
      <c r="I199" s="46">
        <v>-3.4519326466495998E-3</v>
      </c>
    </row>
    <row r="200" spans="1:9">
      <c r="A200" s="46">
        <v>0.16141732283464566</v>
      </c>
      <c r="B200" s="46">
        <v>1.1293590493129493</v>
      </c>
      <c r="C200" s="46">
        <v>2.2403288820025136</v>
      </c>
      <c r="D200" s="46">
        <v>3.7702420898676845</v>
      </c>
      <c r="E200" s="46">
        <v>3.4740325218722439</v>
      </c>
      <c r="F200" s="46">
        <v>0.12165025880071116</v>
      </c>
      <c r="G200" s="46">
        <v>0.16132453548243136</v>
      </c>
      <c r="H200" s="46">
        <v>0.13271392142172506</v>
      </c>
      <c r="I200" s="46">
        <v>6.226580146406048E-2</v>
      </c>
    </row>
    <row r="201" spans="1:9">
      <c r="A201" s="46">
        <v>0.1624015748031496</v>
      </c>
      <c r="B201" s="46">
        <v>0.79162453268728716</v>
      </c>
      <c r="C201" s="46">
        <v>0.94865568287147173</v>
      </c>
      <c r="D201" s="46">
        <v>1.2829198681666922</v>
      </c>
      <c r="E201" s="46">
        <v>3.6039117160797058</v>
      </c>
      <c r="F201" s="46">
        <v>-0.23366807446652896</v>
      </c>
      <c r="G201" s="46">
        <v>-1.0541873441435163E-2</v>
      </c>
      <c r="H201" s="46">
        <v>2.4913862707091693E-2</v>
      </c>
      <c r="I201" s="46">
        <v>6.4100992167637302E-2</v>
      </c>
    </row>
    <row r="202" spans="1:9">
      <c r="A202" s="46">
        <v>0.16338582677165353</v>
      </c>
      <c r="B202" s="46">
        <v>1.1207055901386975</v>
      </c>
      <c r="C202" s="46">
        <v>2.2333766348228088</v>
      </c>
      <c r="D202" s="46">
        <v>4.2205942904239029</v>
      </c>
      <c r="E202" s="46">
        <v>5.9753381936668903</v>
      </c>
      <c r="F202" s="46">
        <v>0.11395847814112191</v>
      </c>
      <c r="G202" s="46">
        <v>0.16070292525349655</v>
      </c>
      <c r="H202" s="46">
        <v>0.1439975945247382</v>
      </c>
      <c r="I202" s="46">
        <v>8.9382034883314934E-2</v>
      </c>
    </row>
    <row r="203" spans="1:9">
      <c r="A203" s="46">
        <v>0.16437007874015749</v>
      </c>
      <c r="B203" s="46">
        <v>1.4975761568049306</v>
      </c>
      <c r="C203" s="46">
        <v>3.7290485222403653</v>
      </c>
      <c r="D203" s="46">
        <v>3.7277375267294204</v>
      </c>
      <c r="E203" s="46">
        <v>3.9492070328493898</v>
      </c>
      <c r="F203" s="46">
        <v>0.40384790567757251</v>
      </c>
      <c r="G203" s="46">
        <v>0.26323062264881275</v>
      </c>
      <c r="H203" s="46">
        <v>0.1315801488424512</v>
      </c>
      <c r="I203" s="46">
        <v>6.8675740379122316E-2</v>
      </c>
    </row>
    <row r="204" spans="1:9">
      <c r="A204" s="46">
        <v>0.16535433070866143</v>
      </c>
      <c r="B204" s="46">
        <v>1.3575865032562699</v>
      </c>
      <c r="C204" s="46">
        <v>2.3013299455241563</v>
      </c>
      <c r="D204" s="46">
        <v>1.7880313724392531</v>
      </c>
      <c r="E204" s="46">
        <v>1.5961733355681573</v>
      </c>
      <c r="F204" s="46">
        <v>0.30570849326815336</v>
      </c>
      <c r="G204" s="46">
        <v>0.16669743860096348</v>
      </c>
      <c r="H204" s="46">
        <v>5.8111522270435631E-2</v>
      </c>
      <c r="I204" s="46">
        <v>2.3380454968804931E-2</v>
      </c>
    </row>
    <row r="205" spans="1:9">
      <c r="A205" s="46">
        <v>0.16633858267716536</v>
      </c>
      <c r="B205" s="46">
        <v>1.2550164751891872</v>
      </c>
      <c r="C205" s="46">
        <v>0.69734015698722007</v>
      </c>
      <c r="D205" s="46">
        <v>0.66462307043919677</v>
      </c>
      <c r="E205" s="46">
        <v>2.1332278903922739</v>
      </c>
      <c r="F205" s="46">
        <v>0.22714870013836713</v>
      </c>
      <c r="G205" s="46">
        <v>-7.2096391431757459E-2</v>
      </c>
      <c r="H205" s="46">
        <v>-4.0853521039420276E-2</v>
      </c>
      <c r="I205" s="46">
        <v>3.788181370486856E-2</v>
      </c>
    </row>
    <row r="206" spans="1:9">
      <c r="A206" s="46">
        <v>0.1673228346456693</v>
      </c>
      <c r="B206" s="46">
        <v>1.0782072329260914</v>
      </c>
      <c r="C206" s="46">
        <v>1.6396372497382448</v>
      </c>
      <c r="D206" s="46">
        <v>3.4977996115869163</v>
      </c>
      <c r="E206" s="46">
        <v>4.1391846908372134</v>
      </c>
      <c r="F206" s="46">
        <v>7.529969234727614E-2</v>
      </c>
      <c r="G206" s="46">
        <v>9.889500563723494E-2</v>
      </c>
      <c r="H206" s="46">
        <v>0.12521340883879811</v>
      </c>
      <c r="I206" s="46">
        <v>7.1024941693133947E-2</v>
      </c>
    </row>
    <row r="207" spans="1:9">
      <c r="A207" s="46">
        <v>0.16830708661417323</v>
      </c>
      <c r="B207" s="46">
        <v>0.80592779793861213</v>
      </c>
      <c r="C207" s="46">
        <v>1.0615412095844678</v>
      </c>
      <c r="D207" s="46">
        <v>0.37782870339480357</v>
      </c>
      <c r="E207" s="46">
        <v>0.21693429027670452</v>
      </c>
      <c r="F207" s="46">
        <v>-0.21576112120942612</v>
      </c>
      <c r="G207" s="46">
        <v>1.1944364687452604E-2</v>
      </c>
      <c r="H207" s="46">
        <v>-9.7331435169533381E-2</v>
      </c>
      <c r="I207" s="46">
        <v>-7.6408039054129462E-2</v>
      </c>
    </row>
    <row r="208" spans="1:9">
      <c r="A208" s="46">
        <v>0.16929133858267717</v>
      </c>
      <c r="B208" s="46">
        <v>0.97264833443301846</v>
      </c>
      <c r="C208" s="46">
        <v>1.2451180281224954</v>
      </c>
      <c r="D208" s="46">
        <v>1.9241717506979461</v>
      </c>
      <c r="E208" s="46">
        <v>8.7978986801290269</v>
      </c>
      <c r="F208" s="46">
        <v>-2.7732686140930263E-2</v>
      </c>
      <c r="G208" s="46">
        <v>4.3846065425617788E-2</v>
      </c>
      <c r="H208" s="46">
        <v>6.5449561577393206E-2</v>
      </c>
      <c r="I208" s="46">
        <v>0.10872564533105936</v>
      </c>
    </row>
    <row r="209" spans="1:9">
      <c r="A209" s="46">
        <v>0.17027559055118111</v>
      </c>
      <c r="B209" s="46">
        <v>1.1025375547951601</v>
      </c>
      <c r="C209" s="46">
        <v>1.2605507234926578</v>
      </c>
      <c r="D209" s="46">
        <v>2.1493695406660875</v>
      </c>
      <c r="E209" s="46">
        <v>7.5569848604439978</v>
      </c>
      <c r="F209" s="46">
        <v>9.7614391064990466E-2</v>
      </c>
      <c r="G209" s="46">
        <v>4.6309741521568762E-2</v>
      </c>
      <c r="H209" s="46">
        <v>7.6517456223773095E-2</v>
      </c>
      <c r="I209" s="46">
        <v>0.10112361413274054</v>
      </c>
    </row>
    <row r="210" spans="1:9">
      <c r="A210" s="46">
        <v>0.17125984251968504</v>
      </c>
      <c r="B210" s="46">
        <v>1.1530225276212431</v>
      </c>
      <c r="C210" s="46">
        <v>0.97933310831742149</v>
      </c>
      <c r="D210" s="46">
        <v>2.9920900252107994</v>
      </c>
      <c r="E210" s="46">
        <v>7.0808802336754866</v>
      </c>
      <c r="F210" s="46">
        <v>0.14238677936252533</v>
      </c>
      <c r="G210" s="46">
        <v>-4.1766881361652089E-3</v>
      </c>
      <c r="H210" s="46">
        <v>0.10959721482995496</v>
      </c>
      <c r="I210" s="46">
        <v>9.7869911338400811E-2</v>
      </c>
    </row>
    <row r="211" spans="1:9">
      <c r="A211" s="46">
        <v>0.17224409448818898</v>
      </c>
      <c r="B211" s="46">
        <v>1.0519666700032053</v>
      </c>
      <c r="C211" s="46">
        <v>0.94060164745786823</v>
      </c>
      <c r="D211" s="46">
        <v>1.4865507214832725</v>
      </c>
      <c r="E211" s="46">
        <v>2.0719517891158987</v>
      </c>
      <c r="F211" s="46">
        <v>5.0661431307158084E-2</v>
      </c>
      <c r="G211" s="46">
        <v>-1.2247111595189314E-2</v>
      </c>
      <c r="H211" s="46">
        <v>3.96458484288809E-2</v>
      </c>
      <c r="I211" s="46">
        <v>3.6424552816266491E-2</v>
      </c>
    </row>
    <row r="212" spans="1:9">
      <c r="A212" s="46">
        <v>0.17322834645669291</v>
      </c>
      <c r="B212" s="46">
        <v>0.7671266690983356</v>
      </c>
      <c r="C212" s="46">
        <v>1.0240404337411095</v>
      </c>
      <c r="D212" s="46">
        <v>1.1951728101757479</v>
      </c>
      <c r="E212" s="46">
        <v>2.6897377762039016</v>
      </c>
      <c r="F212" s="46">
        <v>-0.26510334249119788</v>
      </c>
      <c r="G212" s="46">
        <v>4.7512023826128012E-3</v>
      </c>
      <c r="H212" s="46">
        <v>1.7829078595403825E-2</v>
      </c>
      <c r="I212" s="46">
        <v>4.9472185394853874E-2</v>
      </c>
    </row>
    <row r="213" spans="1:9">
      <c r="A213" s="46">
        <v>0.17421259842519685</v>
      </c>
      <c r="B213" s="46">
        <v>1.3560512168651286</v>
      </c>
      <c r="C213" s="46">
        <v>1.3253169436429988</v>
      </c>
      <c r="D213" s="46">
        <v>3.0361764875549961</v>
      </c>
      <c r="E213" s="46">
        <v>4.245722496971724</v>
      </c>
      <c r="F213" s="46">
        <v>0.30457695935441947</v>
      </c>
      <c r="G213" s="46">
        <v>5.6330326716640441E-2</v>
      </c>
      <c r="H213" s="46">
        <v>0.11105989894495369</v>
      </c>
      <c r="I213" s="46">
        <v>7.2295600240160587E-2</v>
      </c>
    </row>
    <row r="214" spans="1:9">
      <c r="A214" s="46">
        <v>0.17519685039370078</v>
      </c>
      <c r="B214" s="46">
        <v>1.1529346813360761</v>
      </c>
      <c r="C214" s="46">
        <v>1.5256303409976464</v>
      </c>
      <c r="D214" s="46">
        <v>1.6229011172050072</v>
      </c>
      <c r="E214" s="46">
        <v>3.1907346037025661</v>
      </c>
      <c r="F214" s="46">
        <v>0.14231058862935103</v>
      </c>
      <c r="G214" s="46">
        <v>8.4481532603543991E-2</v>
      </c>
      <c r="H214" s="46">
        <v>4.8421536073986096E-2</v>
      </c>
      <c r="I214" s="46">
        <v>5.8012558678898304E-2</v>
      </c>
    </row>
    <row r="215" spans="1:9">
      <c r="A215" s="46">
        <v>0.17618110236220472</v>
      </c>
      <c r="B215" s="46">
        <v>0.63320526028749813</v>
      </c>
      <c r="C215" s="46">
        <v>1.2776208966412037</v>
      </c>
      <c r="D215" s="46">
        <v>0.93747144444097452</v>
      </c>
      <c r="E215" s="46">
        <v>0.93087836259481516</v>
      </c>
      <c r="F215" s="46">
        <v>-0.45696064354374427</v>
      </c>
      <c r="G215" s="46">
        <v>4.899993479073235E-2</v>
      </c>
      <c r="H215" s="46">
        <v>-6.4568980864424391E-3</v>
      </c>
      <c r="I215" s="46">
        <v>-3.581333133158325E-3</v>
      </c>
    </row>
    <row r="216" spans="1:9">
      <c r="A216" s="46">
        <v>0.17716535433070865</v>
      </c>
      <c r="B216" s="46">
        <v>0.93790792941552081</v>
      </c>
      <c r="C216" s="46">
        <v>1.0580178626218739</v>
      </c>
      <c r="D216" s="46">
        <v>1.1502605175694207</v>
      </c>
      <c r="E216" s="46">
        <v>0.51909036589974922</v>
      </c>
      <c r="F216" s="46">
        <v>-6.4103491066986609E-2</v>
      </c>
      <c r="G216" s="46">
        <v>1.1279443335819756E-2</v>
      </c>
      <c r="H216" s="46">
        <v>1.3998845373641055E-2</v>
      </c>
      <c r="I216" s="46">
        <v>-3.2783864777940153E-2</v>
      </c>
    </row>
    <row r="217" spans="1:9">
      <c r="A217" s="46">
        <v>0.17814960629921259</v>
      </c>
      <c r="B217" s="46">
        <v>1.2996656450822937</v>
      </c>
      <c r="C217" s="46">
        <v>1.1665349827876332</v>
      </c>
      <c r="D217" s="46">
        <v>1.4412755536703192</v>
      </c>
      <c r="E217" s="46">
        <v>1.0683211382097602</v>
      </c>
      <c r="F217" s="46">
        <v>0.26210703529636098</v>
      </c>
      <c r="G217" s="46">
        <v>3.0807560312086441E-2</v>
      </c>
      <c r="H217" s="46">
        <v>3.6552852265753152E-2</v>
      </c>
      <c r="I217" s="46">
        <v>3.3044193273551437E-3</v>
      </c>
    </row>
    <row r="218" spans="1:9">
      <c r="A218" s="46">
        <v>0.17913385826771652</v>
      </c>
      <c r="B218" s="46">
        <v>0.79922232477223998</v>
      </c>
      <c r="C218" s="46">
        <v>1.2019068353379079</v>
      </c>
      <c r="D218" s="46">
        <v>0.99406864607959344</v>
      </c>
      <c r="E218" s="46">
        <v>3.4595538013847795</v>
      </c>
      <c r="F218" s="46">
        <v>-0.22411611813873822</v>
      </c>
      <c r="G218" s="46">
        <v>3.678186501415328E-2</v>
      </c>
      <c r="H218" s="46">
        <v>-5.9490142678784714E-4</v>
      </c>
      <c r="I218" s="46">
        <v>6.2056981080817072E-2</v>
      </c>
    </row>
    <row r="219" spans="1:9">
      <c r="A219" s="46">
        <v>0.18011811023622049</v>
      </c>
      <c r="B219" s="46">
        <v>1.0626581056527324</v>
      </c>
      <c r="C219" s="46">
        <v>2.5899677149045166</v>
      </c>
      <c r="D219" s="46">
        <v>1.5510451080867278</v>
      </c>
      <c r="E219" s="46">
        <v>0.71333530605633444</v>
      </c>
      <c r="F219" s="46">
        <v>6.0773416066240163E-2</v>
      </c>
      <c r="G219" s="46">
        <v>0.19032908206918453</v>
      </c>
      <c r="H219" s="46">
        <v>4.3892896699955712E-2</v>
      </c>
      <c r="I219" s="46">
        <v>-1.6890184706931977E-2</v>
      </c>
    </row>
    <row r="220" spans="1:9">
      <c r="A220" s="46">
        <v>0.18110236220472442</v>
      </c>
      <c r="B220" s="46">
        <v>0.88720060607971829</v>
      </c>
      <c r="C220" s="46">
        <v>0.7795048758404125</v>
      </c>
      <c r="D220" s="46">
        <v>0.8960419175561799</v>
      </c>
      <c r="E220" s="46">
        <v>1.7235596044224955</v>
      </c>
      <c r="F220" s="46">
        <v>-0.11968415980856852</v>
      </c>
      <c r="G220" s="46">
        <v>-4.981926708334912E-2</v>
      </c>
      <c r="H220" s="46">
        <v>-1.0976808411468844E-2</v>
      </c>
      <c r="I220" s="46">
        <v>2.7219584486884153E-2</v>
      </c>
    </row>
    <row r="221" spans="1:9">
      <c r="A221" s="46">
        <v>0.18208661417322836</v>
      </c>
      <c r="B221" s="46">
        <v>1.3013911648965852</v>
      </c>
      <c r="C221" s="46">
        <v>1.0378090879412258</v>
      </c>
      <c r="D221" s="46">
        <v>1.647943715887348</v>
      </c>
      <c r="E221" s="46">
        <v>1.1643290467793053</v>
      </c>
      <c r="F221" s="46">
        <v>0.26343381913345287</v>
      </c>
      <c r="G221" s="46">
        <v>7.4223689684917594E-3</v>
      </c>
      <c r="H221" s="46">
        <v>4.9952827792307551E-2</v>
      </c>
      <c r="I221" s="46">
        <v>7.6072497798768566E-3</v>
      </c>
    </row>
    <row r="222" spans="1:9">
      <c r="A222" s="46">
        <v>0.18307086614173229</v>
      </c>
      <c r="B222" s="46">
        <v>1.0409562384545461</v>
      </c>
      <c r="C222" s="46">
        <v>0.81064845873535563</v>
      </c>
      <c r="D222" s="46">
        <v>1.7508315457514316</v>
      </c>
      <c r="E222" s="46">
        <v>5.2789586882340291</v>
      </c>
      <c r="F222" s="46">
        <v>4.0139750761262825E-2</v>
      </c>
      <c r="G222" s="46">
        <v>-4.1984157051602605E-2</v>
      </c>
      <c r="H222" s="46">
        <v>5.6009084407920032E-2</v>
      </c>
      <c r="I222" s="46">
        <v>8.3186443006531066E-2</v>
      </c>
    </row>
    <row r="223" spans="1:9">
      <c r="A223" s="46">
        <v>0.18405511811023623</v>
      </c>
      <c r="B223" s="46">
        <v>1.2076200983766923</v>
      </c>
      <c r="C223" s="46">
        <v>1.758443685526982</v>
      </c>
      <c r="D223" s="46">
        <v>4.121552540863509</v>
      </c>
      <c r="E223" s="46">
        <v>2.7704628308678929</v>
      </c>
      <c r="F223" s="46">
        <v>0.18865156195210603</v>
      </c>
      <c r="G223" s="46">
        <v>0.11288582965322691</v>
      </c>
      <c r="H223" s="46">
        <v>0.14162299226854042</v>
      </c>
      <c r="I223" s="46">
        <v>5.0950719659884749E-2</v>
      </c>
    </row>
    <row r="224" spans="1:9">
      <c r="A224" s="46">
        <v>0.18503937007874016</v>
      </c>
      <c r="B224" s="46">
        <v>0.83290097150687925</v>
      </c>
      <c r="C224" s="46">
        <v>0.65003624928756554</v>
      </c>
      <c r="D224" s="46">
        <v>1.0607201641814461</v>
      </c>
      <c r="E224" s="46">
        <v>1.8752457339574329</v>
      </c>
      <c r="F224" s="46">
        <v>-0.18284052562673173</v>
      </c>
      <c r="G224" s="46">
        <v>-8.6145429902544521E-2</v>
      </c>
      <c r="H224" s="46">
        <v>5.8948077607335362E-3</v>
      </c>
      <c r="I224" s="46">
        <v>3.1436985447282059E-2</v>
      </c>
    </row>
    <row r="225" spans="1:9">
      <c r="A225" s="46">
        <v>0.1860236220472441</v>
      </c>
      <c r="B225" s="46">
        <v>0.83080635523666579</v>
      </c>
      <c r="C225" s="46">
        <v>1.0648685652197436</v>
      </c>
      <c r="D225" s="46">
        <v>0.88588100088008104</v>
      </c>
      <c r="E225" s="46">
        <v>3.0606687880179417</v>
      </c>
      <c r="F225" s="46">
        <v>-0.18535853747084111</v>
      </c>
      <c r="G225" s="46">
        <v>1.2570275721235463E-2</v>
      </c>
      <c r="H225" s="46">
        <v>-1.2117264791661725E-2</v>
      </c>
      <c r="I225" s="46">
        <v>5.5931672512986433E-2</v>
      </c>
    </row>
    <row r="226" spans="1:9">
      <c r="A226" s="46">
        <v>0.18700787401574803</v>
      </c>
      <c r="B226" s="46">
        <v>0.94962954241329323</v>
      </c>
      <c r="C226" s="46">
        <v>1.2846195941125611</v>
      </c>
      <c r="D226" s="46">
        <v>1.9318223642463499</v>
      </c>
      <c r="E226" s="46">
        <v>2.9533462264063028</v>
      </c>
      <c r="F226" s="46">
        <v>-5.1683325794339936E-2</v>
      </c>
      <c r="G226" s="46">
        <v>5.0092527761978631E-2</v>
      </c>
      <c r="H226" s="46">
        <v>6.5846378759135155E-2</v>
      </c>
      <c r="I226" s="46">
        <v>5.414694207698395E-2</v>
      </c>
    </row>
    <row r="227" spans="1:9">
      <c r="A227" s="46">
        <v>0.18799212598425197</v>
      </c>
      <c r="B227" s="46">
        <v>0.65514822590284838</v>
      </c>
      <c r="C227" s="46">
        <v>0.63679807102411368</v>
      </c>
      <c r="D227" s="46">
        <v>1.0391441823787435</v>
      </c>
      <c r="E227" s="46">
        <v>1.4593133279703827</v>
      </c>
      <c r="F227" s="46">
        <v>-0.42289376986034333</v>
      </c>
      <c r="G227" s="46">
        <v>-9.0260534725445499E-2</v>
      </c>
      <c r="H227" s="46">
        <v>3.8397472825031235E-3</v>
      </c>
      <c r="I227" s="46">
        <v>1.8898300088779487E-2</v>
      </c>
    </row>
    <row r="228" spans="1:9">
      <c r="A228" s="46">
        <v>0.1889763779527559</v>
      </c>
      <c r="B228" s="46">
        <v>1.0042540520928154</v>
      </c>
      <c r="C228" s="46">
        <v>1.2186880755264253</v>
      </c>
      <c r="D228" s="46">
        <v>1.3474999045165375</v>
      </c>
      <c r="E228" s="46">
        <v>1.9030304059888696</v>
      </c>
      <c r="F228" s="46">
        <v>4.2450291934162526E-3</v>
      </c>
      <c r="G228" s="46">
        <v>3.9554986442917148E-2</v>
      </c>
      <c r="H228" s="46">
        <v>2.982509529413005E-2</v>
      </c>
      <c r="I228" s="46">
        <v>3.2172378305505143E-2</v>
      </c>
    </row>
    <row r="229" spans="1:9">
      <c r="A229" s="46">
        <v>0.18996062992125984</v>
      </c>
      <c r="B229" s="46">
        <v>0.95725323772444015</v>
      </c>
      <c r="C229" s="46">
        <v>1.6892071680630443</v>
      </c>
      <c r="D229" s="46">
        <v>2.7810718202506002</v>
      </c>
      <c r="E229" s="46">
        <v>4.7247667637567785</v>
      </c>
      <c r="F229" s="46">
        <v>-4.3687306311894658E-2</v>
      </c>
      <c r="G229" s="46">
        <v>0.1048518575069624</v>
      </c>
      <c r="H229" s="46">
        <v>0.10228364002511896</v>
      </c>
      <c r="I229" s="46">
        <v>7.7640909877973827E-2</v>
      </c>
    </row>
    <row r="230" spans="1:9">
      <c r="A230" s="46">
        <v>0.19094488188976377</v>
      </c>
      <c r="B230" s="46">
        <v>0.86149935212493267</v>
      </c>
      <c r="C230" s="46">
        <v>1.8158891572532834</v>
      </c>
      <c r="D230" s="46">
        <v>3.0768283068453433</v>
      </c>
      <c r="E230" s="46">
        <v>5.8223215514134719</v>
      </c>
      <c r="F230" s="46">
        <v>-0.14908097504585435</v>
      </c>
      <c r="G230" s="46">
        <v>0.11931504831229663</v>
      </c>
      <c r="H230" s="46">
        <v>0.11238992959027978</v>
      </c>
      <c r="I230" s="46">
        <v>8.8084953710126326E-2</v>
      </c>
    </row>
    <row r="231" spans="1:9">
      <c r="A231" s="46">
        <v>0.19192913385826771</v>
      </c>
      <c r="B231" s="46">
        <v>1.160825878246913</v>
      </c>
      <c r="C231" s="46">
        <v>0.63913873908488583</v>
      </c>
      <c r="D231" s="46">
        <v>0.6911396554595054</v>
      </c>
      <c r="E231" s="46">
        <v>0.36705392902354927</v>
      </c>
      <c r="F231" s="46">
        <v>0.14913171579809212</v>
      </c>
      <c r="G231" s="46">
        <v>-8.9526745820571407E-2</v>
      </c>
      <c r="H231" s="46">
        <v>-3.6941336932621548E-2</v>
      </c>
      <c r="I231" s="46">
        <v>-5.0112324807737765E-2</v>
      </c>
    </row>
    <row r="232" spans="1:9">
      <c r="A232" s="46">
        <v>0.19291338582677164</v>
      </c>
      <c r="B232" s="46">
        <v>0.96381272140277718</v>
      </c>
      <c r="C232" s="46">
        <v>0.84659544424533895</v>
      </c>
      <c r="D232" s="46">
        <v>0.74021410910600027</v>
      </c>
      <c r="E232" s="46">
        <v>0.48800550668062209</v>
      </c>
      <c r="F232" s="46">
        <v>-3.6858275648677392E-2</v>
      </c>
      <c r="G232" s="46">
        <v>-3.3306466429220763E-2</v>
      </c>
      <c r="H232" s="46">
        <v>-3.0081579800396184E-2</v>
      </c>
      <c r="I232" s="46">
        <v>-3.5871429450552647E-2</v>
      </c>
    </row>
    <row r="233" spans="1:9">
      <c r="A233" s="46">
        <v>0.19389763779527558</v>
      </c>
      <c r="B233" s="46">
        <v>0.91081650877232423</v>
      </c>
      <c r="C233" s="46">
        <v>1.8395629113487812</v>
      </c>
      <c r="D233" s="46">
        <v>3.0223262304157177</v>
      </c>
      <c r="E233" s="46">
        <v>3.6500014238308349</v>
      </c>
      <c r="F233" s="46">
        <v>-9.3413819383340216E-2</v>
      </c>
      <c r="G233" s="46">
        <v>0.12190559904436919</v>
      </c>
      <c r="H233" s="46">
        <v>0.11060268098493564</v>
      </c>
      <c r="I233" s="46">
        <v>6.4736377884248186E-2</v>
      </c>
    </row>
    <row r="234" spans="1:9">
      <c r="A234" s="46">
        <v>0.19488188976377951</v>
      </c>
      <c r="B234" s="46">
        <v>1.1690271189471548</v>
      </c>
      <c r="C234" s="46">
        <v>1.2280747343864771</v>
      </c>
      <c r="D234" s="46">
        <v>1.459107794217678</v>
      </c>
      <c r="E234" s="46">
        <v>2.8678507331934724</v>
      </c>
      <c r="F234" s="46">
        <v>0.15617188063586926</v>
      </c>
      <c r="G234" s="46">
        <v>4.1089537298809917E-2</v>
      </c>
      <c r="H234" s="46">
        <v>3.7782514907172049E-2</v>
      </c>
      <c r="I234" s="46">
        <v>5.2678143788699186E-2</v>
      </c>
    </row>
    <row r="235" spans="1:9">
      <c r="A235" s="46">
        <v>0.19586614173228348</v>
      </c>
      <c r="B235" s="46">
        <v>0.94668941926357741</v>
      </c>
      <c r="C235" s="46">
        <v>1.3299481997422231</v>
      </c>
      <c r="D235" s="46">
        <v>1.9586791691619787</v>
      </c>
      <c r="E235" s="46">
        <v>1.9165138723426947</v>
      </c>
      <c r="F235" s="46">
        <v>-5.4784202350460963E-2</v>
      </c>
      <c r="G235" s="46">
        <v>5.7027998782589642E-2</v>
      </c>
      <c r="H235" s="46">
        <v>6.7227035278957778E-2</v>
      </c>
      <c r="I235" s="46">
        <v>3.2525392209285707E-2</v>
      </c>
    </row>
    <row r="236" spans="1:9">
      <c r="A236" s="46">
        <v>0.19685039370078741</v>
      </c>
      <c r="B236" s="46">
        <v>0.91121607509741298</v>
      </c>
      <c r="C236" s="46">
        <v>0.60058777160233501</v>
      </c>
      <c r="D236" s="46">
        <v>0.51568421513817742</v>
      </c>
      <c r="E236" s="46">
        <v>0.85405541590419676</v>
      </c>
      <c r="F236" s="46">
        <v>-9.2975225326316996E-2</v>
      </c>
      <c r="G236" s="46">
        <v>-0.10196929678853066</v>
      </c>
      <c r="H236" s="46">
        <v>-6.6226068700686785E-2</v>
      </c>
      <c r="I236" s="46">
        <v>-7.8879598740629886E-3</v>
      </c>
    </row>
    <row r="237" spans="1:9">
      <c r="A237" s="46">
        <v>0.19783464566929135</v>
      </c>
      <c r="B237" s="46">
        <v>1.3500932526953258</v>
      </c>
      <c r="C237" s="46">
        <v>2.2013114827298552</v>
      </c>
      <c r="D237" s="46">
        <v>2.2842785718150043</v>
      </c>
      <c r="E237" s="46">
        <v>0.97055836756798064</v>
      </c>
      <c r="F237" s="46">
        <v>0.30017366613530783</v>
      </c>
      <c r="G237" s="46">
        <v>0.15781066225276436</v>
      </c>
      <c r="H237" s="46">
        <v>8.260502510004844E-2</v>
      </c>
      <c r="I237" s="46">
        <v>-1.4941868215960663E-3</v>
      </c>
    </row>
    <row r="238" spans="1:9">
      <c r="A238" s="46">
        <v>0.19881889763779528</v>
      </c>
      <c r="B238" s="46">
        <v>1.1233728198424195</v>
      </c>
      <c r="C238" s="46">
        <v>0.64439462592715346</v>
      </c>
      <c r="D238" s="46">
        <v>0.5383841935237067</v>
      </c>
      <c r="E238" s="46">
        <v>0.73095592734582182</v>
      </c>
      <c r="F238" s="46">
        <v>0.11633560627340413</v>
      </c>
      <c r="G238" s="46">
        <v>-8.7888793473559296E-2</v>
      </c>
      <c r="H238" s="46">
        <v>-6.1918285932235292E-2</v>
      </c>
      <c r="I238" s="46">
        <v>-1.5670105597925865E-2</v>
      </c>
    </row>
    <row r="239" spans="1:9">
      <c r="A239" s="46">
        <v>0.19980314960629922</v>
      </c>
      <c r="B239" s="46">
        <v>1.0411445867867091</v>
      </c>
      <c r="C239" s="46">
        <v>1.060681141656572</v>
      </c>
      <c r="D239" s="46">
        <v>1.3478237711954857</v>
      </c>
      <c r="E239" s="46">
        <v>1.0882970160598617</v>
      </c>
      <c r="F239" s="46">
        <v>4.0320672194455093E-2</v>
      </c>
      <c r="G239" s="46">
        <v>1.1782257644431533E-2</v>
      </c>
      <c r="H239" s="46">
        <v>2.9849127040923556E-2</v>
      </c>
      <c r="I239" s="46">
        <v>4.230705194005111E-3</v>
      </c>
    </row>
    <row r="240" spans="1:9">
      <c r="A240" s="46">
        <v>0.20078740157480315</v>
      </c>
      <c r="B240" s="46">
        <v>1.3161429837426644</v>
      </c>
      <c r="C240" s="46">
        <v>1.2694753885660566</v>
      </c>
      <c r="D240" s="46">
        <v>1.27052224334174</v>
      </c>
      <c r="E240" s="46">
        <v>1.6065390223882308</v>
      </c>
      <c r="F240" s="46">
        <v>0.27470547726149669</v>
      </c>
      <c r="G240" s="46">
        <v>4.7720747052052301E-2</v>
      </c>
      <c r="H240" s="46">
        <v>2.3942803117440549E-2</v>
      </c>
      <c r="I240" s="46">
        <v>2.3704109479600895E-2</v>
      </c>
    </row>
    <row r="241" spans="1:9">
      <c r="A241" s="46">
        <v>0.20177165354330709</v>
      </c>
      <c r="B241" s="46">
        <v>0.96557451608615219</v>
      </c>
      <c r="C241" s="46">
        <v>1.7715436748266067</v>
      </c>
      <c r="D241" s="46">
        <v>1.1685560607822159</v>
      </c>
      <c r="E241" s="46">
        <v>2.3733972441494076</v>
      </c>
      <c r="F241" s="46">
        <v>-3.5032001338559299E-2</v>
      </c>
      <c r="G241" s="46">
        <v>0.11437025983388285</v>
      </c>
      <c r="H241" s="46">
        <v>1.557688505530041E-2</v>
      </c>
      <c r="I241" s="46">
        <v>4.3216118255392066E-2</v>
      </c>
    </row>
    <row r="242" spans="1:9">
      <c r="A242" s="46">
        <v>0.20275590551181102</v>
      </c>
      <c r="B242" s="46">
        <v>0.9078193009198704</v>
      </c>
      <c r="C242" s="46">
        <v>0.93340030961810294</v>
      </c>
      <c r="D242" s="46">
        <v>0.81908060831572116</v>
      </c>
      <c r="E242" s="46">
        <v>1.6367752552529127</v>
      </c>
      <c r="F242" s="46">
        <v>-9.6709927983022623E-2</v>
      </c>
      <c r="G242" s="46">
        <v>-1.3784222751297731E-2</v>
      </c>
      <c r="H242" s="46">
        <v>-1.995727771203603E-2</v>
      </c>
      <c r="I242" s="46">
        <v>2.4636399917123315E-2</v>
      </c>
    </row>
    <row r="243" spans="1:9">
      <c r="A243" s="46">
        <v>0.20374015748031496</v>
      </c>
      <c r="B243" s="46">
        <v>0.78122702054323367</v>
      </c>
      <c r="C243" s="46">
        <v>0.71381888978349273</v>
      </c>
      <c r="D243" s="46">
        <v>0.8499921988410184</v>
      </c>
      <c r="E243" s="46">
        <v>2.1308464236551932</v>
      </c>
      <c r="F243" s="46">
        <v>-0.24688949206877819</v>
      </c>
      <c r="G243" s="46">
        <v>-6.7425200916806774E-2</v>
      </c>
      <c r="H243" s="46">
        <v>-1.6252810737398746E-2</v>
      </c>
      <c r="I243" s="46">
        <v>3.7825964139188095E-2</v>
      </c>
    </row>
    <row r="244" spans="1:9">
      <c r="A244" s="46">
        <v>0.20472440944881889</v>
      </c>
      <c r="B244" s="46">
        <v>1.1245500055801632</v>
      </c>
      <c r="C244" s="46">
        <v>1.3163121172247252</v>
      </c>
      <c r="D244" s="46">
        <v>3.2780745094196346</v>
      </c>
      <c r="E244" s="46">
        <v>4.510283942565521</v>
      </c>
      <c r="F244" s="46">
        <v>0.11738296059717358</v>
      </c>
      <c r="G244" s="46">
        <v>5.4966795185180883E-2</v>
      </c>
      <c r="H244" s="46">
        <v>0.11872562102096314</v>
      </c>
      <c r="I244" s="46">
        <v>7.5318005498651808E-2</v>
      </c>
    </row>
    <row r="245" spans="1:9">
      <c r="A245" s="46">
        <v>0.20570866141732283</v>
      </c>
      <c r="B245" s="46">
        <v>0.94509386658291428</v>
      </c>
      <c r="C245" s="46">
        <v>0.8933237027715496</v>
      </c>
      <c r="D245" s="46">
        <v>1.7267838981835348</v>
      </c>
      <c r="E245" s="46">
        <v>5.4095033848620702</v>
      </c>
      <c r="F245" s="46">
        <v>-5.6471026703894416E-2</v>
      </c>
      <c r="G245" s="46">
        <v>-2.2561254936612575E-2</v>
      </c>
      <c r="H245" s="46">
        <v>5.4626065999942984E-2</v>
      </c>
      <c r="I245" s="46">
        <v>8.4407864643539526E-2</v>
      </c>
    </row>
    <row r="246" spans="1:9">
      <c r="A246" s="46">
        <v>0.20669291338582677</v>
      </c>
      <c r="B246" s="46">
        <v>0.76680963869018604</v>
      </c>
      <c r="C246" s="46">
        <v>0.64870052459533456</v>
      </c>
      <c r="D246" s="46">
        <v>0.58254805068473403</v>
      </c>
      <c r="E246" s="46">
        <v>0.64265894734926843</v>
      </c>
      <c r="F246" s="46">
        <v>-0.26551669787114934</v>
      </c>
      <c r="G246" s="46">
        <v>-8.6556822015266918E-2</v>
      </c>
      <c r="H246" s="46">
        <v>-5.4034360649853563E-2</v>
      </c>
      <c r="I246" s="46">
        <v>-2.21070551968943E-2</v>
      </c>
    </row>
    <row r="247" spans="1:9">
      <c r="A247" s="46">
        <v>0.2076771653543307</v>
      </c>
      <c r="B247" s="46">
        <v>1.4127177313991304</v>
      </c>
      <c r="C247" s="46">
        <v>1.0442624186605218</v>
      </c>
      <c r="D247" s="46">
        <v>1.6999227652073505</v>
      </c>
      <c r="E247" s="46">
        <v>1.0524514609453053</v>
      </c>
      <c r="F247" s="46">
        <v>0.34551531828244419</v>
      </c>
      <c r="G247" s="46">
        <v>8.6621633490661099E-3</v>
      </c>
      <c r="H247" s="46">
        <v>5.3058281779912529E-2</v>
      </c>
      <c r="I247" s="46">
        <v>2.5561083822122493E-3</v>
      </c>
    </row>
    <row r="248" spans="1:9">
      <c r="A248" s="46">
        <v>0.20866141732283464</v>
      </c>
      <c r="B248" s="46">
        <v>1.4892584986267974</v>
      </c>
      <c r="C248" s="46">
        <v>4.1775720708488757</v>
      </c>
      <c r="D248" s="46">
        <v>6.0573670648167877</v>
      </c>
      <c r="E248" s="46">
        <v>19.015194361196617</v>
      </c>
      <c r="F248" s="46">
        <v>0.39827834415922525</v>
      </c>
      <c r="G248" s="46">
        <v>0.28594604669734797</v>
      </c>
      <c r="H248" s="46">
        <v>0.18012752279154109</v>
      </c>
      <c r="I248" s="46">
        <v>0.14726191813975345</v>
      </c>
    </row>
    <row r="249" spans="1:9">
      <c r="A249" s="46">
        <v>0.20964566929133857</v>
      </c>
      <c r="B249" s="46">
        <v>0.96039650967852708</v>
      </c>
      <c r="C249" s="46">
        <v>1.2147414036181414</v>
      </c>
      <c r="D249" s="46">
        <v>1.502667325269198</v>
      </c>
      <c r="E249" s="46">
        <v>2.0540111136460317</v>
      </c>
      <c r="F249" s="46">
        <v>-4.0409048878911516E-2</v>
      </c>
      <c r="G249" s="46">
        <v>3.890624352226494E-2</v>
      </c>
      <c r="H249" s="46">
        <v>4.0724174579849726E-2</v>
      </c>
      <c r="I249" s="46">
        <v>3.5989726111247358E-2</v>
      </c>
    </row>
    <row r="250" spans="1:9">
      <c r="A250" s="46">
        <v>0.21062992125984251</v>
      </c>
      <c r="B250" s="46">
        <v>0.76411101310487528</v>
      </c>
      <c r="C250" s="46">
        <v>1.8045011696925939</v>
      </c>
      <c r="D250" s="46">
        <v>2.0351759873758524</v>
      </c>
      <c r="E250" s="46">
        <v>4.346345864668379</v>
      </c>
      <c r="F250" s="46">
        <v>-0.26904219526028839</v>
      </c>
      <c r="G250" s="46">
        <v>0.11805683866183861</v>
      </c>
      <c r="H250" s="46">
        <v>7.105822954383284E-2</v>
      </c>
      <c r="I250" s="46">
        <v>7.3466773048301348E-2</v>
      </c>
    </row>
    <row r="251" spans="1:9">
      <c r="A251" s="46">
        <v>0.21161417322834647</v>
      </c>
      <c r="B251" s="46">
        <v>0.99702336515524159</v>
      </c>
      <c r="C251" s="46">
        <v>0.78906073082517869</v>
      </c>
      <c r="D251" s="46">
        <v>0.67927826362415833</v>
      </c>
      <c r="E251" s="46">
        <v>4.2224630205081706</v>
      </c>
      <c r="F251" s="46">
        <v>-2.9810738332783906E-3</v>
      </c>
      <c r="G251" s="46">
        <v>-4.7382397840683411E-2</v>
      </c>
      <c r="H251" s="46">
        <v>-3.8672442149474608E-2</v>
      </c>
      <c r="I251" s="46">
        <v>7.202093059684693E-2</v>
      </c>
    </row>
    <row r="252" spans="1:9">
      <c r="A252" s="46">
        <v>0.2125984251968504</v>
      </c>
      <c r="B252" s="46">
        <v>0.98978331268085551</v>
      </c>
      <c r="C252" s="46">
        <v>0.43032479521884792</v>
      </c>
      <c r="D252" s="46">
        <v>0.48573441564045611</v>
      </c>
      <c r="E252" s="46">
        <v>1.2912610986002242</v>
      </c>
      <c r="F252" s="46">
        <v>-1.0269235890310344E-2</v>
      </c>
      <c r="G252" s="46">
        <v>-0.16864300354004894</v>
      </c>
      <c r="H252" s="46">
        <v>-7.2209327432632975E-2</v>
      </c>
      <c r="I252" s="46">
        <v>1.2780966832605984E-2</v>
      </c>
    </row>
    <row r="253" spans="1:9">
      <c r="A253" s="46">
        <v>0.21358267716535434</v>
      </c>
      <c r="B253" s="46">
        <v>0.73275848285664991</v>
      </c>
      <c r="C253" s="46">
        <v>0.72726126604504027</v>
      </c>
      <c r="D253" s="46">
        <v>0.71059936790953282</v>
      </c>
      <c r="E253" s="46">
        <v>0.18065461278631492</v>
      </c>
      <c r="F253" s="46">
        <v>-0.31093912271757895</v>
      </c>
      <c r="G253" s="46">
        <v>-6.3693898086156289E-2</v>
      </c>
      <c r="H253" s="46">
        <v>-3.4164648491216532E-2</v>
      </c>
      <c r="I253" s="46">
        <v>-8.5558414366567026E-2</v>
      </c>
    </row>
    <row r="254" spans="1:9">
      <c r="A254" s="46">
        <v>0.21456692913385828</v>
      </c>
      <c r="B254" s="46">
        <v>0.80806089115954416</v>
      </c>
      <c r="C254" s="46">
        <v>1.3385672693830171</v>
      </c>
      <c r="D254" s="46">
        <v>1.4119102638599763</v>
      </c>
      <c r="E254" s="46">
        <v>0.50916933883517679</v>
      </c>
      <c r="F254" s="46">
        <v>-0.2131178629545194</v>
      </c>
      <c r="G254" s="46">
        <v>5.8319968001135557E-2</v>
      </c>
      <c r="H254" s="46">
        <v>3.449435845444053E-2</v>
      </c>
      <c r="I254" s="46">
        <v>-3.3748731424840375E-2</v>
      </c>
    </row>
    <row r="255" spans="1:9">
      <c r="A255" s="46">
        <v>0.21555118110236221</v>
      </c>
      <c r="B255" s="46">
        <v>1.1575602954413318</v>
      </c>
      <c r="C255" s="46">
        <v>1.0954831204995688</v>
      </c>
      <c r="D255" s="46">
        <v>1.7575637131645747</v>
      </c>
      <c r="E255" s="46">
        <v>4.3735225410610568</v>
      </c>
      <c r="F255" s="46">
        <v>0.14631459671558128</v>
      </c>
      <c r="G255" s="46">
        <v>1.8239094380284732E-2</v>
      </c>
      <c r="H255" s="46">
        <v>5.6392859620181937E-2</v>
      </c>
      <c r="I255" s="46">
        <v>7.3778437893705348E-2</v>
      </c>
    </row>
    <row r="256" spans="1:9">
      <c r="A256" s="46">
        <v>0.21653543307086615</v>
      </c>
      <c r="B256" s="46">
        <v>0.95195200301354643</v>
      </c>
      <c r="C256" s="46">
        <v>1.2529605314827321</v>
      </c>
      <c r="D256" s="46">
        <v>1.5649634308514331</v>
      </c>
      <c r="E256" s="46">
        <v>0.90938940069250374</v>
      </c>
      <c r="F256" s="46">
        <v>-4.9240662464328809E-2</v>
      </c>
      <c r="G256" s="46">
        <v>4.5101835240424798E-2</v>
      </c>
      <c r="H256" s="46">
        <v>4.4786245685101353E-2</v>
      </c>
      <c r="I256" s="46">
        <v>-4.7490946467301041E-3</v>
      </c>
    </row>
    <row r="257" spans="1:9">
      <c r="A257" s="46">
        <v>0.21751968503937008</v>
      </c>
      <c r="B257" s="46">
        <v>1.0272677873591145</v>
      </c>
      <c r="C257" s="46">
        <v>1.8909740528795347</v>
      </c>
      <c r="D257" s="46">
        <v>3.5599296593562024</v>
      </c>
      <c r="E257" s="46">
        <v>3.9069124744385335</v>
      </c>
      <c r="F257" s="46">
        <v>2.6902644142898433E-2</v>
      </c>
      <c r="G257" s="46">
        <v>0.12741841364140027</v>
      </c>
      <c r="H257" s="46">
        <v>0.12697407860609269</v>
      </c>
      <c r="I257" s="46">
        <v>6.8137370678974712E-2</v>
      </c>
    </row>
    <row r="258" spans="1:9">
      <c r="A258" s="46">
        <v>0.21850393700787402</v>
      </c>
      <c r="B258" s="46">
        <v>1.3520138084315936</v>
      </c>
      <c r="C258" s="46">
        <v>2.5403512261607446</v>
      </c>
      <c r="D258" s="46">
        <v>3.6997543001428164</v>
      </c>
      <c r="E258" s="46">
        <v>9.0310976030166614</v>
      </c>
      <c r="F258" s="46">
        <v>0.30159519090559406</v>
      </c>
      <c r="G258" s="46">
        <v>0.18646046989739257</v>
      </c>
      <c r="H258" s="46">
        <v>0.13082664120784387</v>
      </c>
      <c r="I258" s="46">
        <v>0.1100336955381936</v>
      </c>
    </row>
    <row r="259" spans="1:9">
      <c r="A259" s="46">
        <v>0.21948818897637795</v>
      </c>
      <c r="B259" s="46">
        <v>1.0848682298901342</v>
      </c>
      <c r="C259" s="46">
        <v>2.9925182505708072</v>
      </c>
      <c r="D259" s="46">
        <v>4.7828355030399816</v>
      </c>
      <c r="E259" s="46">
        <v>3.792232052910439</v>
      </c>
      <c r="F259" s="46">
        <v>8.1458532511258869E-2</v>
      </c>
      <c r="G259" s="46">
        <v>0.21922305144038448</v>
      </c>
      <c r="H259" s="46">
        <v>0.15650335721017197</v>
      </c>
      <c r="I259" s="46">
        <v>6.6647738895409397E-2</v>
      </c>
    </row>
    <row r="260" spans="1:9">
      <c r="A260" s="46">
        <v>0.22047244094488189</v>
      </c>
      <c r="B260" s="46">
        <v>1.5581998899818661</v>
      </c>
      <c r="C260" s="46">
        <v>1.8654073307976138</v>
      </c>
      <c r="D260" s="46">
        <v>3.034341537070349</v>
      </c>
      <c r="E260" s="46">
        <v>6.9960392457493725</v>
      </c>
      <c r="F260" s="46">
        <v>0.44353123830870506</v>
      </c>
      <c r="G260" s="46">
        <v>0.12469588743652311</v>
      </c>
      <c r="H260" s="46">
        <v>0.11099944444887647</v>
      </c>
      <c r="I260" s="46">
        <v>9.7267208344090625E-2</v>
      </c>
    </row>
    <row r="261" spans="1:9">
      <c r="A261" s="46">
        <v>0.22145669291338582</v>
      </c>
      <c r="B261" s="46">
        <v>1.0414959336418019</v>
      </c>
      <c r="C261" s="46">
        <v>1.6332987388371085</v>
      </c>
      <c r="D261" s="46">
        <v>1.5440278807483026</v>
      </c>
      <c r="E261" s="46">
        <v>1.223733071060217</v>
      </c>
      <c r="F261" s="46">
        <v>4.0658077382705007E-2</v>
      </c>
      <c r="G261" s="46">
        <v>9.8120347184070852E-2</v>
      </c>
      <c r="H261" s="46">
        <v>4.3439450891902057E-2</v>
      </c>
      <c r="I261" s="46">
        <v>1.009530405541193E-2</v>
      </c>
    </row>
    <row r="262" spans="1:9">
      <c r="A262" s="46">
        <v>0.22244094488188976</v>
      </c>
      <c r="B262" s="46">
        <v>0.93333586343791186</v>
      </c>
      <c r="C262" s="46">
        <v>1.6277287517345889</v>
      </c>
      <c r="D262" s="46">
        <v>1.0194673081747552</v>
      </c>
      <c r="E262" s="46">
        <v>1.1317514453359705</v>
      </c>
      <c r="F262" s="46">
        <v>-6.8990160664291603E-2</v>
      </c>
      <c r="G262" s="46">
        <v>9.7437127856996403E-2</v>
      </c>
      <c r="H262" s="46">
        <v>1.9280243990281055E-3</v>
      </c>
      <c r="I262" s="46">
        <v>6.188319220685851E-3</v>
      </c>
    </row>
    <row r="263" spans="1:9">
      <c r="A263" s="46">
        <v>0.22342519685039369</v>
      </c>
      <c r="B263" s="46">
        <v>1.4862334202137717</v>
      </c>
      <c r="C263" s="46">
        <v>1.255273065286677</v>
      </c>
      <c r="D263" s="46">
        <v>4.1159775266679848</v>
      </c>
      <c r="E263" s="46">
        <v>8.1325616833997092</v>
      </c>
      <c r="F263" s="46">
        <v>0.39624501351152974</v>
      </c>
      <c r="G263" s="46">
        <v>4.5470626163594555E-2</v>
      </c>
      <c r="H263" s="46">
        <v>0.14148763579636961</v>
      </c>
      <c r="I263" s="46">
        <v>0.10479379820691452</v>
      </c>
    </row>
    <row r="264" spans="1:9">
      <c r="A264" s="46">
        <v>0.22440944881889763</v>
      </c>
      <c r="B264" s="46">
        <v>0.84737521398403537</v>
      </c>
      <c r="C264" s="46">
        <v>1.1617787997890188</v>
      </c>
      <c r="D264" s="46">
        <v>0.93101802985822069</v>
      </c>
      <c r="E264" s="46">
        <v>1.8789929650561532</v>
      </c>
      <c r="F264" s="46">
        <v>-0.16561169070525625</v>
      </c>
      <c r="G264" s="46">
        <v>2.9990455736258935E-2</v>
      </c>
      <c r="H264" s="46">
        <v>-7.1476635772053125E-3</v>
      </c>
      <c r="I264" s="46">
        <v>3.1536798822071568E-2</v>
      </c>
    </row>
    <row r="265" spans="1:9">
      <c r="A265" s="46">
        <v>0.22539370078740156</v>
      </c>
      <c r="B265" s="46">
        <v>1.1935828878402117</v>
      </c>
      <c r="C265" s="46">
        <v>1.413602889309193</v>
      </c>
      <c r="D265" s="46">
        <v>1.7848455107017367</v>
      </c>
      <c r="E265" s="46">
        <v>3.6004100533139058</v>
      </c>
      <c r="F265" s="46">
        <v>0.17695961376959252</v>
      </c>
      <c r="G265" s="46">
        <v>6.9228337191630906E-2</v>
      </c>
      <c r="H265" s="46">
        <v>5.7933186285957582E-2</v>
      </c>
      <c r="I265" s="46">
        <v>6.4052387133691879E-2</v>
      </c>
    </row>
    <row r="266" spans="1:9">
      <c r="A266" s="46">
        <v>0.2263779527559055</v>
      </c>
      <c r="B266" s="46">
        <v>1.5428319300610231</v>
      </c>
      <c r="C266" s="46">
        <v>1.2638099215724559</v>
      </c>
      <c r="D266" s="46">
        <v>2.10109428001814</v>
      </c>
      <c r="E266" s="46">
        <v>7.3735298606579249</v>
      </c>
      <c r="F266" s="46">
        <v>0.43361964331422026</v>
      </c>
      <c r="G266" s="46">
        <v>4.682618118277624E-2</v>
      </c>
      <c r="H266" s="46">
        <v>7.4245829473428088E-2</v>
      </c>
      <c r="I266" s="46">
        <v>9.9894827071355025E-2</v>
      </c>
    </row>
    <row r="267" spans="1:9">
      <c r="A267" s="46">
        <v>0.22736220472440946</v>
      </c>
      <c r="B267" s="46">
        <v>1.109939261847618</v>
      </c>
      <c r="C267" s="46">
        <v>1.6434639884530045</v>
      </c>
      <c r="D267" s="46">
        <v>2.8103764379150595</v>
      </c>
      <c r="E267" s="46">
        <v>10.163860519573817</v>
      </c>
      <c r="F267" s="46">
        <v>0.10430529477090063</v>
      </c>
      <c r="G267" s="46">
        <v>9.9361240476811358E-2</v>
      </c>
      <c r="H267" s="46">
        <v>0.10333184380441629</v>
      </c>
      <c r="I267" s="46">
        <v>0.11594191711890518</v>
      </c>
    </row>
    <row r="268" spans="1:9">
      <c r="A268" s="46">
        <v>0.2283464566929134</v>
      </c>
      <c r="B268" s="46">
        <v>0.89026049735391799</v>
      </c>
      <c r="C268" s="46">
        <v>1.3506880143486675</v>
      </c>
      <c r="D268" s="46">
        <v>1.2167424448877289</v>
      </c>
      <c r="E268" s="46">
        <v>0.98577385245203564</v>
      </c>
      <c r="F268" s="46">
        <v>-0.11624116542629558</v>
      </c>
      <c r="G268" s="46">
        <v>6.0122820577224102E-2</v>
      </c>
      <c r="H268" s="46">
        <v>1.9617716045612181E-2</v>
      </c>
      <c r="I268" s="46">
        <v>-7.1641546270579672E-4</v>
      </c>
    </row>
    <row r="269" spans="1:9">
      <c r="A269" s="46">
        <v>0.22933070866141733</v>
      </c>
      <c r="B269" s="46">
        <v>0.88905814185685328</v>
      </c>
      <c r="C269" s="46">
        <v>1.9919008711510808</v>
      </c>
      <c r="D269" s="46">
        <v>1.5120228522525174</v>
      </c>
      <c r="E269" s="46">
        <v>5.3592114368522026</v>
      </c>
      <c r="F269" s="46">
        <v>-0.11759264419302848</v>
      </c>
      <c r="G269" s="46">
        <v>0.13781787888915809</v>
      </c>
      <c r="H269" s="46">
        <v>4.1344839156674987E-2</v>
      </c>
      <c r="I269" s="46">
        <v>8.3940842213462152E-2</v>
      </c>
    </row>
    <row r="270" spans="1:9">
      <c r="A270" s="46">
        <v>0.23031496062992127</v>
      </c>
      <c r="B270" s="46">
        <v>0.98133968812574923</v>
      </c>
      <c r="C270" s="46">
        <v>1.920743149379585</v>
      </c>
      <c r="D270" s="46">
        <v>2.7648641932338576</v>
      </c>
      <c r="E270" s="46">
        <v>5.1709125597756218</v>
      </c>
      <c r="F270" s="46">
        <v>-1.8836612150827495E-2</v>
      </c>
      <c r="G270" s="46">
        <v>0.13054243362419973</v>
      </c>
      <c r="H270" s="46">
        <v>0.1016991517396931</v>
      </c>
      <c r="I270" s="46">
        <v>8.2152459176953643E-2</v>
      </c>
    </row>
    <row r="271" spans="1:9">
      <c r="A271" s="46">
        <v>0.2312992125984252</v>
      </c>
      <c r="B271" s="46">
        <v>1.0005801809729025</v>
      </c>
      <c r="C271" s="46">
        <v>0.93994369734991479</v>
      </c>
      <c r="D271" s="46">
        <v>0.45251983227278003</v>
      </c>
      <c r="E271" s="46">
        <v>0.54665112487949863</v>
      </c>
      <c r="F271" s="46">
        <v>5.8001273299172567E-4</v>
      </c>
      <c r="G271" s="46">
        <v>-1.2387060389642324E-2</v>
      </c>
      <c r="H271" s="46">
        <v>-7.929236885754469E-2</v>
      </c>
      <c r="I271" s="46">
        <v>-3.0197223866731182E-2</v>
      </c>
    </row>
    <row r="272" spans="1:9">
      <c r="A272" s="46">
        <v>0.23228346456692914</v>
      </c>
      <c r="B272" s="46">
        <v>0.85965365998701671</v>
      </c>
      <c r="C272" s="46">
        <v>0.41273763737905012</v>
      </c>
      <c r="D272" s="46">
        <v>0.34087895613177027</v>
      </c>
      <c r="E272" s="46">
        <v>0.37135849896663564</v>
      </c>
      <c r="F272" s="46">
        <v>-0.15122569179377118</v>
      </c>
      <c r="G272" s="46">
        <v>-0.17698862969360352</v>
      </c>
      <c r="H272" s="46">
        <v>-0.1076227832069957</v>
      </c>
      <c r="I272" s="46">
        <v>-4.9529368922703265E-2</v>
      </c>
    </row>
    <row r="273" spans="1:9">
      <c r="A273" s="46">
        <v>0.23326771653543307</v>
      </c>
      <c r="B273" s="46">
        <v>1.1852834677669333</v>
      </c>
      <c r="C273" s="46">
        <v>1.3433040143216444</v>
      </c>
      <c r="D273" s="46">
        <v>1.480003760410127</v>
      </c>
      <c r="E273" s="46">
        <v>2.2939739371621894</v>
      </c>
      <c r="F273" s="46">
        <v>0.16998195928558271</v>
      </c>
      <c r="G273" s="46">
        <v>5.9026452297057351E-2</v>
      </c>
      <c r="H273" s="46">
        <v>3.9204462859044928E-2</v>
      </c>
      <c r="I273" s="46">
        <v>4.1514282866791714E-2</v>
      </c>
    </row>
    <row r="274" spans="1:9">
      <c r="A274" s="46">
        <v>0.23425196850393701</v>
      </c>
      <c r="B274" s="46">
        <v>1.4271435010284443</v>
      </c>
      <c r="C274" s="46">
        <v>1.3971241977794531</v>
      </c>
      <c r="D274" s="46">
        <v>1.9077471484630728</v>
      </c>
      <c r="E274" s="46">
        <v>1.4055794234666701</v>
      </c>
      <c r="F274" s="46">
        <v>0.35567489477612918</v>
      </c>
      <c r="G274" s="46">
        <v>6.6883195905929865E-2</v>
      </c>
      <c r="H274" s="46">
        <v>6.4592304247443139E-2</v>
      </c>
      <c r="I274" s="46">
        <v>1.7022480940783225E-2</v>
      </c>
    </row>
    <row r="275" spans="1:9">
      <c r="A275" s="46">
        <v>0.23523622047244094</v>
      </c>
      <c r="B275" s="46">
        <v>0.66222732524994143</v>
      </c>
      <c r="C275" s="46">
        <v>0.55512940756686413</v>
      </c>
      <c r="D275" s="46">
        <v>0.51177985908589529</v>
      </c>
      <c r="E275" s="46">
        <v>0.2979367771235133</v>
      </c>
      <c r="F275" s="46">
        <v>-0.41214639037431028</v>
      </c>
      <c r="G275" s="46">
        <v>-0.11771080512554211</v>
      </c>
      <c r="H275" s="46">
        <v>-6.6986070912596576E-2</v>
      </c>
      <c r="I275" s="46">
        <v>-6.0543698614446209E-2</v>
      </c>
    </row>
    <row r="276" spans="1:9">
      <c r="A276" s="46">
        <v>0.23622047244094488</v>
      </c>
      <c r="B276" s="46">
        <v>0.90308153375003053</v>
      </c>
      <c r="C276" s="46">
        <v>0.85829725521050937</v>
      </c>
      <c r="D276" s="46">
        <v>1.1445268513647626</v>
      </c>
      <c r="E276" s="46">
        <v>1.4049300241792895</v>
      </c>
      <c r="F276" s="46">
        <v>-0.10194243755925345</v>
      </c>
      <c r="G276" s="46">
        <v>-3.0560957640053388E-2</v>
      </c>
      <c r="H276" s="46">
        <v>1.3499132135393962E-2</v>
      </c>
      <c r="I276" s="46">
        <v>1.69993748345404E-2</v>
      </c>
    </row>
    <row r="277" spans="1:9">
      <c r="A277" s="46">
        <v>0.23720472440944881</v>
      </c>
      <c r="B277" s="46">
        <v>1.3706450458075687</v>
      </c>
      <c r="C277" s="46">
        <v>2.5767944865837271</v>
      </c>
      <c r="D277" s="46">
        <v>2.0142117694234933</v>
      </c>
      <c r="E277" s="46">
        <v>9.8719285535527952</v>
      </c>
      <c r="F277" s="46">
        <v>0.31528146538726659</v>
      </c>
      <c r="G277" s="46">
        <v>0.18930923587913964</v>
      </c>
      <c r="H277" s="46">
        <v>7.0022793743968553E-2</v>
      </c>
      <c r="I277" s="46">
        <v>0.11448476149274564</v>
      </c>
    </row>
    <row r="278" spans="1:9">
      <c r="A278" s="46">
        <v>0.23818897637795275</v>
      </c>
      <c r="B278" s="46">
        <v>1.1510288981959704</v>
      </c>
      <c r="C278" s="46">
        <v>1.3802658931672982</v>
      </c>
      <c r="D278" s="46">
        <v>1.2403061523708845</v>
      </c>
      <c r="E278" s="46">
        <v>1.8401984079939351</v>
      </c>
      <c r="F278" s="46">
        <v>0.14065623645842718</v>
      </c>
      <c r="G278" s="46">
        <v>6.4455231363524754E-2</v>
      </c>
      <c r="H278" s="46">
        <v>2.1535824621617284E-2</v>
      </c>
      <c r="I278" s="46">
        <v>3.0493669811954865E-2</v>
      </c>
    </row>
    <row r="279" spans="1:9">
      <c r="A279" s="46">
        <v>0.23917322834645668</v>
      </c>
      <c r="B279" s="46">
        <v>0.87105045347686227</v>
      </c>
      <c r="C279" s="46">
        <v>0.76689953852384185</v>
      </c>
      <c r="D279" s="46">
        <v>0.79946429415626841</v>
      </c>
      <c r="E279" s="46">
        <v>0.96678285060860336</v>
      </c>
      <c r="F279" s="46">
        <v>-0.13805537788665304</v>
      </c>
      <c r="G279" s="46">
        <v>-5.3079893190757822E-2</v>
      </c>
      <c r="H279" s="46">
        <v>-2.238134079227258E-2</v>
      </c>
      <c r="I279" s="46">
        <v>-1.6890684306596411E-3</v>
      </c>
    </row>
    <row r="280" spans="1:9">
      <c r="A280" s="46">
        <v>0.24015748031496062</v>
      </c>
      <c r="B280" s="46">
        <v>0.87235065345844864</v>
      </c>
      <c r="C280" s="46">
        <v>1.7794799650611144</v>
      </c>
      <c r="D280" s="46">
        <v>0.8246792299803668</v>
      </c>
      <c r="E280" s="46">
        <v>1.7811830163185196</v>
      </c>
      <c r="F280" s="46">
        <v>-0.13656381037821411</v>
      </c>
      <c r="G280" s="46">
        <v>0.11526423343170347</v>
      </c>
      <c r="H280" s="46">
        <v>-1.9276078039950677E-2</v>
      </c>
      <c r="I280" s="46">
        <v>2.8863887972696445E-2</v>
      </c>
    </row>
    <row r="281" spans="1:9">
      <c r="A281" s="46">
        <v>0.24114173228346455</v>
      </c>
      <c r="B281" s="46">
        <v>1.1456871293011617</v>
      </c>
      <c r="C281" s="46">
        <v>2.685169538401873</v>
      </c>
      <c r="D281" s="46">
        <v>3.4707192999019796</v>
      </c>
      <c r="E281" s="46">
        <v>14.926575245731184</v>
      </c>
      <c r="F281" s="46">
        <v>0.13600456993722754</v>
      </c>
      <c r="G281" s="46">
        <v>0.19754877375227986</v>
      </c>
      <c r="H281" s="46">
        <v>0.12443618635149836</v>
      </c>
      <c r="I281" s="46">
        <v>0.13515715989059349</v>
      </c>
    </row>
    <row r="282" spans="1:9">
      <c r="A282" s="46">
        <v>0.24212598425196849</v>
      </c>
      <c r="B282" s="46">
        <v>1.059136916006175</v>
      </c>
      <c r="C282" s="46">
        <v>1.0400647237753957</v>
      </c>
      <c r="D282" s="46">
        <v>1.9547158237984974</v>
      </c>
      <c r="E282" s="46">
        <v>0.84238952503024511</v>
      </c>
      <c r="F282" s="46">
        <v>5.745434627567976E-2</v>
      </c>
      <c r="G282" s="46">
        <v>7.8565891232441065E-3</v>
      </c>
      <c r="H282" s="46">
        <v>6.7024482420088849E-2</v>
      </c>
      <c r="I282" s="46">
        <v>-8.5756376457065027E-3</v>
      </c>
    </row>
    <row r="283" spans="1:9">
      <c r="A283" s="46">
        <v>0.24311023622047245</v>
      </c>
      <c r="B283" s="46">
        <v>0.91204736149564181</v>
      </c>
      <c r="C283" s="46">
        <v>0.76417971604188384</v>
      </c>
      <c r="D283" s="46">
        <v>0.77576900300735618</v>
      </c>
      <c r="E283" s="46">
        <v>0.50257338881437208</v>
      </c>
      <c r="F283" s="46">
        <v>-9.2063358791677957E-2</v>
      </c>
      <c r="G283" s="46">
        <v>-5.3790457411328055E-2</v>
      </c>
      <c r="H283" s="46">
        <v>-2.5390047965028528E-2</v>
      </c>
      <c r="I283" s="46">
        <v>-3.4400680116050152E-2</v>
      </c>
    </row>
    <row r="284" spans="1:9">
      <c r="A284" s="46">
        <v>0.24409448818897639</v>
      </c>
      <c r="B284" s="46">
        <v>1.2719202942638157</v>
      </c>
      <c r="C284" s="46">
        <v>1.6134927430175148</v>
      </c>
      <c r="D284" s="46">
        <v>2.2682380340443866</v>
      </c>
      <c r="E284" s="46">
        <v>4.3723010783115832</v>
      </c>
      <c r="F284" s="46">
        <v>0.24052780121231815</v>
      </c>
      <c r="G284" s="46">
        <v>9.5680246966952043E-2</v>
      </c>
      <c r="H284" s="46">
        <v>8.1900333364065284E-2</v>
      </c>
      <c r="I284" s="46">
        <v>7.3764471653239322E-2</v>
      </c>
    </row>
    <row r="285" spans="1:9">
      <c r="A285" s="46">
        <v>0.24507874015748032</v>
      </c>
      <c r="B285" s="46">
        <v>0.91155509850952987</v>
      </c>
      <c r="C285" s="46">
        <v>0.87937296922231611</v>
      </c>
      <c r="D285" s="46">
        <v>0.9235492292077272</v>
      </c>
      <c r="E285" s="46">
        <v>3.0792900899834681</v>
      </c>
      <c r="F285" s="46">
        <v>-9.2603238517511635E-2</v>
      </c>
      <c r="G285" s="46">
        <v>-2.5709232091644253E-2</v>
      </c>
      <c r="H285" s="46">
        <v>-7.953117355438747E-3</v>
      </c>
      <c r="I285" s="46">
        <v>5.6234954007670611E-2</v>
      </c>
    </row>
    <row r="286" spans="1:9">
      <c r="A286" s="46">
        <v>0.24606299212598426</v>
      </c>
      <c r="B286" s="46">
        <v>0.84916239600561438</v>
      </c>
      <c r="C286" s="46">
        <v>1.0522862809357996</v>
      </c>
      <c r="D286" s="46">
        <v>2.938398587365715</v>
      </c>
      <c r="E286" s="46">
        <v>4.4487715578847329</v>
      </c>
      <c r="F286" s="46">
        <v>-0.1635048318037591</v>
      </c>
      <c r="G286" s="46">
        <v>1.0193041492386076E-2</v>
      </c>
      <c r="H286" s="46">
        <v>0.10778647347737205</v>
      </c>
      <c r="I286" s="46">
        <v>7.4631400183009608E-2</v>
      </c>
    </row>
    <row r="287" spans="1:9">
      <c r="A287" s="46">
        <v>0.24704724409448819</v>
      </c>
      <c r="B287" s="46">
        <v>0.77735131407261271</v>
      </c>
      <c r="C287" s="46">
        <v>0.7618285719158101</v>
      </c>
      <c r="D287" s="46">
        <v>1.1827151205145794</v>
      </c>
      <c r="E287" s="46">
        <v>1.3413536821449756</v>
      </c>
      <c r="F287" s="46">
        <v>-0.25186288913613708</v>
      </c>
      <c r="G287" s="46">
        <v>-5.44067439688821E-2</v>
      </c>
      <c r="H287" s="46">
        <v>1.6781274493539243E-2</v>
      </c>
      <c r="I287" s="46">
        <v>1.4683965729973819E-2</v>
      </c>
    </row>
    <row r="288" spans="1:9">
      <c r="A288" s="46">
        <v>0.24803149606299213</v>
      </c>
      <c r="B288" s="46">
        <v>1.1918814222780296</v>
      </c>
      <c r="C288" s="46">
        <v>1.3731585567743088</v>
      </c>
      <c r="D288" s="46">
        <v>2.3198804341864525</v>
      </c>
      <c r="E288" s="46">
        <v>6.2085527393356026</v>
      </c>
      <c r="F288" s="46">
        <v>0.175533085740225</v>
      </c>
      <c r="G288" s="46">
        <v>6.3422720421957429E-2</v>
      </c>
      <c r="H288" s="46">
        <v>8.4151564736154441E-2</v>
      </c>
      <c r="I288" s="46">
        <v>9.1296390776858721E-2</v>
      </c>
    </row>
    <row r="289" spans="1:9">
      <c r="A289" s="46">
        <v>0.24901574803149606</v>
      </c>
      <c r="B289" s="46">
        <v>1.8892684045211183</v>
      </c>
      <c r="C289" s="46">
        <v>1.1910812230465397</v>
      </c>
      <c r="D289" s="46">
        <v>1.7170439191762599</v>
      </c>
      <c r="E289" s="46">
        <v>4.4760044414264097</v>
      </c>
      <c r="F289" s="46">
        <v>0.63618966657886067</v>
      </c>
      <c r="G289" s="46">
        <v>3.4972297080017568E-2</v>
      </c>
      <c r="H289" s="46">
        <v>5.4060416060757198E-2</v>
      </c>
      <c r="I289" s="46">
        <v>7.4936539136248537E-2</v>
      </c>
    </row>
    <row r="290" spans="1:9">
      <c r="A290" s="46">
        <v>0.25</v>
      </c>
      <c r="B290" s="46">
        <v>0.81943568668011113</v>
      </c>
      <c r="C290" s="46">
        <v>1.2785295321995565</v>
      </c>
      <c r="D290" s="46">
        <v>2.663423226958217</v>
      </c>
      <c r="E290" s="46">
        <v>2.871697022847743</v>
      </c>
      <c r="F290" s="46">
        <v>-0.19913936260866727</v>
      </c>
      <c r="G290" s="46">
        <v>4.9142122916497097E-2</v>
      </c>
      <c r="H290" s="46">
        <v>9.7961222284018337E-2</v>
      </c>
      <c r="I290" s="46">
        <v>5.2745157609186924E-2</v>
      </c>
    </row>
    <row r="291" spans="1:9">
      <c r="A291" s="46">
        <v>0.25098425196850394</v>
      </c>
      <c r="B291" s="46">
        <v>0.93862412371228077</v>
      </c>
      <c r="C291" s="46">
        <v>0.8821056234821435</v>
      </c>
      <c r="D291" s="46">
        <v>1.2891588958888478</v>
      </c>
      <c r="E291" s="46">
        <v>1.1687862879773914</v>
      </c>
      <c r="F291" s="46">
        <v>-6.3340174149121464E-2</v>
      </c>
      <c r="G291" s="46">
        <v>-2.5088695126088668E-2</v>
      </c>
      <c r="H291" s="46">
        <v>2.5398998702613584E-2</v>
      </c>
      <c r="I291" s="46">
        <v>7.7982924837784436E-3</v>
      </c>
    </row>
    <row r="292" spans="1:9">
      <c r="A292" s="46">
        <v>0.25196850393700787</v>
      </c>
      <c r="B292" s="46">
        <v>1.0498327272095889</v>
      </c>
      <c r="C292" s="46">
        <v>0.95711167688611587</v>
      </c>
      <c r="D292" s="46">
        <v>0.57913177980441055</v>
      </c>
      <c r="E292" s="46">
        <v>1.3653307308012175</v>
      </c>
      <c r="F292" s="46">
        <v>4.8630844059218047E-2</v>
      </c>
      <c r="G292" s="46">
        <v>-8.7670399153310097E-3</v>
      </c>
      <c r="H292" s="46">
        <v>-5.4622522833451023E-2</v>
      </c>
      <c r="I292" s="46">
        <v>1.5569834645791401E-2</v>
      </c>
    </row>
    <row r="293" spans="1:9">
      <c r="A293" s="46">
        <v>0.25295275590551181</v>
      </c>
      <c r="B293" s="46">
        <v>0.8557314532565734</v>
      </c>
      <c r="C293" s="46">
        <v>3.7275469780306207</v>
      </c>
      <c r="D293" s="46">
        <v>5.0051877066268791</v>
      </c>
      <c r="E293" s="46">
        <v>10.388175257032353</v>
      </c>
      <c r="F293" s="46">
        <v>-0.155798674892803</v>
      </c>
      <c r="G293" s="46">
        <v>0.26315007413414609</v>
      </c>
      <c r="H293" s="46">
        <v>0.1610474915885487</v>
      </c>
      <c r="I293" s="46">
        <v>0.11703340823812855</v>
      </c>
    </row>
    <row r="294" spans="1:9">
      <c r="A294" s="46">
        <v>0.25393700787401574</v>
      </c>
      <c r="B294" s="46">
        <v>1.253004021356547</v>
      </c>
      <c r="C294" s="46">
        <v>1.4622710533695487</v>
      </c>
      <c r="D294" s="46">
        <v>2.230779860251916</v>
      </c>
      <c r="E294" s="46">
        <v>3.1488566756471967</v>
      </c>
      <c r="F294" s="46">
        <v>0.22554388529150024</v>
      </c>
      <c r="G294" s="46">
        <v>7.5998148632978227E-2</v>
      </c>
      <c r="H294" s="46">
        <v>8.0235123745409892E-2</v>
      </c>
      <c r="I294" s="46">
        <v>5.735197134197878E-2</v>
      </c>
    </row>
    <row r="295" spans="1:9">
      <c r="A295" s="46">
        <v>0.25492125984251968</v>
      </c>
      <c r="B295" s="46">
        <v>1.256501092451122</v>
      </c>
      <c r="C295" s="46">
        <v>1.39845775979619</v>
      </c>
      <c r="D295" s="46">
        <v>0.99713336298149002</v>
      </c>
      <c r="E295" s="46">
        <v>1.9008682311523055</v>
      </c>
      <c r="F295" s="46">
        <v>0.2283309474409424</v>
      </c>
      <c r="G295" s="46">
        <v>6.7074005853643953E-2</v>
      </c>
      <c r="H295" s="46">
        <v>-2.8707536916289245E-4</v>
      </c>
      <c r="I295" s="46">
        <v>3.2115537278031042E-2</v>
      </c>
    </row>
    <row r="296" spans="1:9">
      <c r="A296" s="46">
        <v>0.25590551181102361</v>
      </c>
      <c r="B296" s="46">
        <v>0.76250668329235749</v>
      </c>
      <c r="C296" s="46">
        <v>0.98297767985451034</v>
      </c>
      <c r="D296" s="46">
        <v>3.4778069932235702</v>
      </c>
      <c r="E296" s="46">
        <v>6.0964113935068349</v>
      </c>
      <c r="F296" s="46">
        <v>-0.27114400556539892</v>
      </c>
      <c r="G296" s="46">
        <v>-3.433773048559882E-3</v>
      </c>
      <c r="H296" s="46">
        <v>0.12464019207820194</v>
      </c>
      <c r="I296" s="46">
        <v>9.0385015095938451E-2</v>
      </c>
    </row>
    <row r="297" spans="1:9">
      <c r="A297" s="46">
        <v>0.25688976377952755</v>
      </c>
      <c r="B297" s="46">
        <v>1.0264946900442384</v>
      </c>
      <c r="C297" s="46">
        <v>1.4788721118046455</v>
      </c>
      <c r="D297" s="46">
        <v>0.91363320055401143</v>
      </c>
      <c r="E297" s="46">
        <v>3.4954547531537914</v>
      </c>
      <c r="F297" s="46">
        <v>2.6149784588886785E-2</v>
      </c>
      <c r="G297" s="46">
        <v>7.825594212438311E-2</v>
      </c>
      <c r="H297" s="46">
        <v>-9.0326100379465417E-3</v>
      </c>
      <c r="I297" s="46">
        <v>6.2573174128654527E-2</v>
      </c>
    </row>
    <row r="298" spans="1:9">
      <c r="A298" s="46">
        <v>0.25787401574803148</v>
      </c>
      <c r="B298" s="46">
        <v>1.0091259940261645</v>
      </c>
      <c r="C298" s="46">
        <v>0.52709726391463474</v>
      </c>
      <c r="D298" s="46">
        <v>0.22291614344134811</v>
      </c>
      <c r="E298" s="46">
        <v>0.45268099487560187</v>
      </c>
      <c r="F298" s="46">
        <v>9.0846037702529397E-3</v>
      </c>
      <c r="G298" s="46">
        <v>-0.12807403719246174</v>
      </c>
      <c r="H298" s="46">
        <v>-0.15009596166217842</v>
      </c>
      <c r="I298" s="46">
        <v>-3.9628380357046897E-2</v>
      </c>
    </row>
    <row r="299" spans="1:9">
      <c r="A299" s="46">
        <v>0.25885826771653542</v>
      </c>
      <c r="B299" s="46">
        <v>0.9150553778790711</v>
      </c>
      <c r="C299" s="46">
        <v>0.72181937717561817</v>
      </c>
      <c r="D299" s="46">
        <v>0.55056988693580755</v>
      </c>
      <c r="E299" s="46">
        <v>0.1722247974067069</v>
      </c>
      <c r="F299" s="46">
        <v>-8.8770693265805709E-2</v>
      </c>
      <c r="G299" s="46">
        <v>-6.5196068300789334E-2</v>
      </c>
      <c r="H299" s="46">
        <v>-5.9680137913175703E-2</v>
      </c>
      <c r="I299" s="46">
        <v>-8.7947734691637483E-2</v>
      </c>
    </row>
    <row r="300" spans="1:9">
      <c r="A300" s="46">
        <v>0.25984251968503935</v>
      </c>
      <c r="B300" s="46">
        <v>0.73785913534089353</v>
      </c>
      <c r="C300" s="46">
        <v>0.47895656996240143</v>
      </c>
      <c r="D300" s="46">
        <v>0.90040820095617913</v>
      </c>
      <c r="E300" s="46">
        <v>2.6884210865661879</v>
      </c>
      <c r="F300" s="46">
        <v>-0.30400234612215804</v>
      </c>
      <c r="G300" s="46">
        <v>-0.14722907076375497</v>
      </c>
      <c r="H300" s="46">
        <v>-1.0490706186556209E-2</v>
      </c>
      <c r="I300" s="46">
        <v>4.9447703231020157E-2</v>
      </c>
    </row>
    <row r="301" spans="1:9">
      <c r="A301" s="46">
        <v>0.26082677165354329</v>
      </c>
      <c r="B301" s="46">
        <v>1.2503237280720803</v>
      </c>
      <c r="C301" s="46">
        <v>1.3860627212796623</v>
      </c>
      <c r="D301" s="46">
        <v>1.4116072489855325</v>
      </c>
      <c r="E301" s="46">
        <v>1.10185504981041</v>
      </c>
      <c r="F301" s="46">
        <v>0.2234025002417063</v>
      </c>
      <c r="G301" s="46">
        <v>6.5293430638466959E-2</v>
      </c>
      <c r="H301" s="46">
        <v>3.4472894810299581E-2</v>
      </c>
      <c r="I301" s="46">
        <v>4.8497584166020792E-3</v>
      </c>
    </row>
    <row r="302" spans="1:9">
      <c r="A302" s="46">
        <v>0.26181102362204722</v>
      </c>
      <c r="B302" s="46">
        <v>1.3632529261723245</v>
      </c>
      <c r="C302" s="46">
        <v>1.4300679306201725</v>
      </c>
      <c r="D302" s="46">
        <v>1.523107898256769</v>
      </c>
      <c r="E302" s="46">
        <v>2.3184853135796426</v>
      </c>
      <c r="F302" s="46">
        <v>0.30987370128960079</v>
      </c>
      <c r="G302" s="46">
        <v>7.1544389414746112E-2</v>
      </c>
      <c r="H302" s="46">
        <v>4.2075291727144679E-2</v>
      </c>
      <c r="I302" s="46">
        <v>4.2045704519008208E-2</v>
      </c>
    </row>
    <row r="303" spans="1:9">
      <c r="A303" s="46">
        <v>0.26279527559055116</v>
      </c>
      <c r="B303" s="46">
        <v>0.9178498033773651</v>
      </c>
      <c r="C303" s="46">
        <v>0.93075564830669344</v>
      </c>
      <c r="D303" s="46">
        <v>1.8747696854112843</v>
      </c>
      <c r="E303" s="46">
        <v>3.4887094581914875</v>
      </c>
      <c r="F303" s="46">
        <v>-8.5721514626380987E-2</v>
      </c>
      <c r="G303" s="46">
        <v>-1.4351699538732447E-2</v>
      </c>
      <c r="H303" s="46">
        <v>6.2848581743029056E-2</v>
      </c>
      <c r="I303" s="46">
        <v>6.2476594253733954E-2</v>
      </c>
    </row>
    <row r="304" spans="1:9">
      <c r="A304" s="46">
        <v>0.26377952755905509</v>
      </c>
      <c r="B304" s="46">
        <v>0.89773643764937039</v>
      </c>
      <c r="C304" s="46">
        <v>1.3726291725041344</v>
      </c>
      <c r="D304" s="46">
        <v>1.4730077784498914</v>
      </c>
      <c r="E304" s="46">
        <v>4.198699886021025</v>
      </c>
      <c r="F304" s="46">
        <v>-0.10787875303614998</v>
      </c>
      <c r="G304" s="46">
        <v>6.3345600946028674E-2</v>
      </c>
      <c r="H304" s="46">
        <v>3.8730641815215211E-2</v>
      </c>
      <c r="I304" s="46">
        <v>7.1738746321058172E-2</v>
      </c>
    </row>
    <row r="305" spans="1:9">
      <c r="A305" s="46">
        <v>0.26476377952755903</v>
      </c>
      <c r="B305" s="46">
        <v>1.3333508912534859</v>
      </c>
      <c r="C305" s="46">
        <v>1.6217138745560653</v>
      </c>
      <c r="D305" s="46">
        <v>2.3248133540503972</v>
      </c>
      <c r="E305" s="46">
        <v>5.6580717732812813</v>
      </c>
      <c r="F305" s="46">
        <v>0.28769524080519221</v>
      </c>
      <c r="G305" s="46">
        <v>9.6696707453862898E-2</v>
      </c>
      <c r="H305" s="46">
        <v>8.4363975798909613E-2</v>
      </c>
      <c r="I305" s="46">
        <v>8.6654157903654633E-2</v>
      </c>
    </row>
    <row r="306" spans="1:9">
      <c r="A306" s="46">
        <v>0.26574803149606302</v>
      </c>
      <c r="B306" s="46">
        <v>1.3665676868224728</v>
      </c>
      <c r="C306" s="46">
        <v>1.9873328387456921</v>
      </c>
      <c r="D306" s="46">
        <v>1.5604659317132923</v>
      </c>
      <c r="E306" s="46">
        <v>2.5849899049696905</v>
      </c>
      <c r="F306" s="46">
        <v>0.31230225814314844</v>
      </c>
      <c r="G306" s="46">
        <v>0.13735869154354835</v>
      </c>
      <c r="H306" s="46">
        <v>4.4498445084238072E-2</v>
      </c>
      <c r="I306" s="46">
        <v>4.7486080135930246E-2</v>
      </c>
    </row>
    <row r="307" spans="1:9">
      <c r="A307" s="46">
        <v>0.26673228346456695</v>
      </c>
      <c r="B307" s="46">
        <v>0.89211301019320421</v>
      </c>
      <c r="C307" s="46">
        <v>0.62315467836754623</v>
      </c>
      <c r="D307" s="46">
        <v>0.35608832335791518</v>
      </c>
      <c r="E307" s="46">
        <v>0.39927528174231353</v>
      </c>
      <c r="F307" s="46">
        <v>-0.11416246138530453</v>
      </c>
      <c r="G307" s="46">
        <v>-9.4592102225466379E-2</v>
      </c>
      <c r="H307" s="46">
        <v>-0.10325764795816669</v>
      </c>
      <c r="I307" s="46">
        <v>-4.5905208540263309E-2</v>
      </c>
    </row>
    <row r="308" spans="1:9">
      <c r="A308" s="46">
        <v>0.26771653543307089</v>
      </c>
      <c r="B308" s="46">
        <v>1.2833411055611268</v>
      </c>
      <c r="C308" s="46">
        <v>2.7914033738952559</v>
      </c>
      <c r="D308" s="46">
        <v>2.085635036710451</v>
      </c>
      <c r="E308" s="46">
        <v>3.8721678951707457</v>
      </c>
      <c r="F308" s="46">
        <v>0.24946691589464146</v>
      </c>
      <c r="G308" s="46">
        <v>0.20530889415332534</v>
      </c>
      <c r="H308" s="46">
        <v>7.3507338283937823E-2</v>
      </c>
      <c r="I308" s="46">
        <v>6.7690726491516737E-2</v>
      </c>
    </row>
    <row r="309" spans="1:9">
      <c r="A309" s="46">
        <v>0.26870078740157483</v>
      </c>
      <c r="B309" s="46">
        <v>1.2496023560419713</v>
      </c>
      <c r="C309" s="46">
        <v>3.4740713418240432</v>
      </c>
      <c r="D309" s="46">
        <v>3.0489589784213722</v>
      </c>
      <c r="E309" s="46">
        <v>4.2891424871879718</v>
      </c>
      <c r="F309" s="46">
        <v>0.22282538553842393</v>
      </c>
      <c r="G309" s="46">
        <v>0.24906544070779635</v>
      </c>
      <c r="H309" s="46">
        <v>0.11148002138065163</v>
      </c>
      <c r="I309" s="46">
        <v>7.2804341326179953E-2</v>
      </c>
    </row>
    <row r="310" spans="1:9">
      <c r="A310" s="46">
        <v>0.26968503937007876</v>
      </c>
      <c r="B310" s="46">
        <v>1.1273238892511555</v>
      </c>
      <c r="C310" s="46">
        <v>1.1845448995434731</v>
      </c>
      <c r="D310" s="46">
        <v>0.71315424918003611</v>
      </c>
      <c r="E310" s="46">
        <v>5.26967255333357</v>
      </c>
      <c r="F310" s="46">
        <v>0.11984658440874928</v>
      </c>
      <c r="G310" s="46">
        <v>3.3871729960489733E-2</v>
      </c>
      <c r="H310" s="46">
        <v>-3.3805754370466803E-2</v>
      </c>
      <c r="I310" s="46">
        <v>8.3098411326528329E-2</v>
      </c>
    </row>
    <row r="311" spans="1:9">
      <c r="A311" s="46">
        <v>0.2706692913385827</v>
      </c>
      <c r="B311" s="46">
        <v>1.3328437593406501</v>
      </c>
      <c r="C311" s="46">
        <v>1.9047499908164398</v>
      </c>
      <c r="D311" s="46">
        <v>2.8278195210192179</v>
      </c>
      <c r="E311" s="46">
        <v>7.0298603172977021</v>
      </c>
      <c r="F311" s="46">
        <v>0.28731482453000495</v>
      </c>
      <c r="G311" s="46">
        <v>0.12887015230991652</v>
      </c>
      <c r="H311" s="46">
        <v>0.10395059274049115</v>
      </c>
      <c r="I311" s="46">
        <v>9.7508341805424337E-2</v>
      </c>
    </row>
    <row r="312" spans="1:9">
      <c r="A312" s="46">
        <v>0.27165354330708663</v>
      </c>
      <c r="B312" s="46">
        <v>1.0489452616869388</v>
      </c>
      <c r="C312" s="46">
        <v>1.4162162585846496</v>
      </c>
      <c r="D312" s="46">
        <v>0.9356277907394438</v>
      </c>
      <c r="E312" s="46">
        <v>2.4178273161754817</v>
      </c>
      <c r="F312" s="46">
        <v>4.7785146629343703E-2</v>
      </c>
      <c r="G312" s="46">
        <v>6.9597741719882714E-2</v>
      </c>
      <c r="H312" s="46">
        <v>-6.6537541058443919E-3</v>
      </c>
      <c r="I312" s="46">
        <v>4.4143466683430638E-2</v>
      </c>
    </row>
    <row r="313" spans="1:9">
      <c r="A313" s="46">
        <v>0.27263779527559057</v>
      </c>
      <c r="B313" s="46">
        <v>1.1990069860786352</v>
      </c>
      <c r="C313" s="46">
        <v>1.4157780983507067</v>
      </c>
      <c r="D313" s="46">
        <v>2.8139447860674154</v>
      </c>
      <c r="E313" s="46">
        <v>2.6815057912550047</v>
      </c>
      <c r="F313" s="46">
        <v>0.18149370261608844</v>
      </c>
      <c r="G313" s="46">
        <v>6.9535854557379567E-2</v>
      </c>
      <c r="H313" s="46">
        <v>0.10345873373438419</v>
      </c>
      <c r="I313" s="46">
        <v>4.9318924957288304E-2</v>
      </c>
    </row>
    <row r="314" spans="1:9">
      <c r="A314" s="46">
        <v>0.2736220472440945</v>
      </c>
      <c r="B314" s="46">
        <v>1.0278476829054419</v>
      </c>
      <c r="C314" s="46">
        <v>1.8168158699566155</v>
      </c>
      <c r="D314" s="46">
        <v>2.7957402159955143</v>
      </c>
      <c r="E314" s="46">
        <v>4.8741612007870501</v>
      </c>
      <c r="F314" s="46">
        <v>2.7466987675034249E-2</v>
      </c>
      <c r="G314" s="46">
        <v>0.11941708937717729</v>
      </c>
      <c r="H314" s="46">
        <v>0.10280969073208288</v>
      </c>
      <c r="I314" s="46">
        <v>7.9197401413426904E-2</v>
      </c>
    </row>
    <row r="315" spans="1:9">
      <c r="A315" s="46">
        <v>0.27460629921259844</v>
      </c>
      <c r="B315" s="46">
        <v>1.2447891823803789</v>
      </c>
      <c r="C315" s="46">
        <v>0.91972364977532362</v>
      </c>
      <c r="D315" s="46">
        <v>1.2150231910270917</v>
      </c>
      <c r="E315" s="46">
        <v>4.6152150743487521</v>
      </c>
      <c r="F315" s="46">
        <v>0.21896618415710481</v>
      </c>
      <c r="G315" s="46">
        <v>-1.6736406948271922E-2</v>
      </c>
      <c r="H315" s="46">
        <v>1.9476316387544827E-2</v>
      </c>
      <c r="I315" s="46">
        <v>7.6467923509737717E-2</v>
      </c>
    </row>
    <row r="316" spans="1:9">
      <c r="A316" s="46">
        <v>0.27559055118110237</v>
      </c>
      <c r="B316" s="46">
        <v>0.92895955349656467</v>
      </c>
      <c r="C316" s="46">
        <v>1.0541945791378351</v>
      </c>
      <c r="D316" s="46">
        <v>1.4116846222084891</v>
      </c>
      <c r="E316" s="46">
        <v>1.7877536512979346</v>
      </c>
      <c r="F316" s="46">
        <v>-7.3690078794707917E-2</v>
      </c>
      <c r="G316" s="46">
        <v>1.055540865370122E-2</v>
      </c>
      <c r="H316" s="46">
        <v>3.4478375874709921E-2</v>
      </c>
      <c r="I316" s="46">
        <v>2.9047994417139573E-2</v>
      </c>
    </row>
    <row r="317" spans="1:9">
      <c r="A317" s="46">
        <v>0.27657480314960631</v>
      </c>
      <c r="B317" s="46">
        <v>1.1015419781918696</v>
      </c>
      <c r="C317" s="46">
        <v>0.59869559215624335</v>
      </c>
      <c r="D317" s="46">
        <v>0.65604270702893064</v>
      </c>
      <c r="E317" s="46">
        <v>1.0434165096481505</v>
      </c>
      <c r="F317" s="46">
        <v>9.671099655848589E-2</v>
      </c>
      <c r="G317" s="46">
        <v>-0.10260040068719398</v>
      </c>
      <c r="H317" s="46">
        <v>-4.2152938997885483E-2</v>
      </c>
      <c r="I317" s="46">
        <v>2.1250217206919093E-3</v>
      </c>
    </row>
    <row r="318" spans="1:9">
      <c r="A318" s="46">
        <v>0.27755905511811024</v>
      </c>
      <c r="B318" s="46">
        <v>1.0395814735266977</v>
      </c>
      <c r="C318" s="46">
        <v>2.54735088697656</v>
      </c>
      <c r="D318" s="46">
        <v>3.58907036672987</v>
      </c>
      <c r="E318" s="46">
        <v>2.6377016146124195</v>
      </c>
      <c r="F318" s="46">
        <v>3.8818202855626906E-2</v>
      </c>
      <c r="G318" s="46">
        <v>0.18701079026415507</v>
      </c>
      <c r="H318" s="46">
        <v>0.12778932181950234</v>
      </c>
      <c r="I318" s="46">
        <v>4.8495396871994452E-2</v>
      </c>
    </row>
    <row r="319" spans="1:9">
      <c r="A319" s="46">
        <v>0.27854330708661418</v>
      </c>
      <c r="B319" s="46">
        <v>1.0063712676426404</v>
      </c>
      <c r="C319" s="46">
        <v>4.2519612979420902</v>
      </c>
      <c r="D319" s="46">
        <v>4.366424642076316</v>
      </c>
      <c r="E319" s="46">
        <v>1.5277961241727791</v>
      </c>
      <c r="F319" s="46">
        <v>6.3510569168245667E-3</v>
      </c>
      <c r="G319" s="46">
        <v>0.28947607167100875</v>
      </c>
      <c r="H319" s="46">
        <v>0.14739445145242414</v>
      </c>
      <c r="I319" s="46">
        <v>2.119131276268572E-2</v>
      </c>
    </row>
    <row r="320" spans="1:9">
      <c r="A320" s="46">
        <v>0.27952755905511811</v>
      </c>
      <c r="B320" s="46">
        <v>1.0401944938510077</v>
      </c>
      <c r="C320" s="46">
        <v>1.0666715554164028</v>
      </c>
      <c r="D320" s="46">
        <v>0.82793587981158479</v>
      </c>
      <c r="E320" s="46">
        <v>1.1455115166355256</v>
      </c>
      <c r="F320" s="46">
        <v>3.9407708986747225E-2</v>
      </c>
      <c r="G320" s="46">
        <v>1.2908620865989141E-2</v>
      </c>
      <c r="H320" s="46">
        <v>-1.8881956743657807E-2</v>
      </c>
      <c r="I320" s="46">
        <v>6.7925638333765446E-3</v>
      </c>
    </row>
    <row r="321" spans="1:9">
      <c r="A321" s="46">
        <v>0.28051181102362205</v>
      </c>
      <c r="B321" s="46">
        <v>0.85089840963108621</v>
      </c>
      <c r="C321" s="46">
        <v>1.7916532121767206</v>
      </c>
      <c r="D321" s="46">
        <v>5.3433676806497665</v>
      </c>
      <c r="E321" s="46">
        <v>17.727780576757592</v>
      </c>
      <c r="F321" s="46">
        <v>-0.16146253517163661</v>
      </c>
      <c r="G321" s="46">
        <v>0.11662775516693195</v>
      </c>
      <c r="H321" s="46">
        <v>0.16758561060018934</v>
      </c>
      <c r="I321" s="46">
        <v>0.14375664666373458</v>
      </c>
    </row>
    <row r="322" spans="1:9">
      <c r="A322" s="46">
        <v>0.28149606299212598</v>
      </c>
      <c r="B322" s="46">
        <v>0.75814673820006617</v>
      </c>
      <c r="C322" s="46">
        <v>1.0590109655317477</v>
      </c>
      <c r="D322" s="46">
        <v>0.94358238167276787</v>
      </c>
      <c r="E322" s="46">
        <v>3.3487875510379701</v>
      </c>
      <c r="F322" s="46">
        <v>-0.27687832605920182</v>
      </c>
      <c r="G322" s="46">
        <v>1.1467084235086395E-2</v>
      </c>
      <c r="H322" s="46">
        <v>-5.8071603016774855E-3</v>
      </c>
      <c r="I322" s="46">
        <v>6.0429917763149987E-2</v>
      </c>
    </row>
    <row r="323" spans="1:9">
      <c r="A323" s="46">
        <v>0.28248031496062992</v>
      </c>
      <c r="B323" s="46">
        <v>0.94755775536014664</v>
      </c>
      <c r="C323" s="46">
        <v>1.0778958275019317</v>
      </c>
      <c r="D323" s="46">
        <v>1.4203467489508637</v>
      </c>
      <c r="E323" s="46">
        <v>3.232925945699793</v>
      </c>
      <c r="F323" s="46">
        <v>-5.3867388358047448E-2</v>
      </c>
      <c r="G323" s="46">
        <v>1.5002166569393438E-2</v>
      </c>
      <c r="H323" s="46">
        <v>3.5090103120580661E-2</v>
      </c>
      <c r="I323" s="46">
        <v>5.8669379636386042E-2</v>
      </c>
    </row>
    <row r="324" spans="1:9">
      <c r="A324" s="46">
        <v>0.28346456692913385</v>
      </c>
      <c r="B324" s="46">
        <v>0.56426548782161312</v>
      </c>
      <c r="C324" s="46">
        <v>0.38599209161279641</v>
      </c>
      <c r="D324" s="46">
        <v>0.43778406439041201</v>
      </c>
      <c r="E324" s="46">
        <v>0.8570603775283604</v>
      </c>
      <c r="F324" s="46">
        <v>-0.572230415151469</v>
      </c>
      <c r="G324" s="46">
        <v>-0.19038767955538788</v>
      </c>
      <c r="H324" s="46">
        <v>-8.2602949384681768E-2</v>
      </c>
      <c r="I324" s="46">
        <v>-7.7123455337105209E-3</v>
      </c>
    </row>
    <row r="325" spans="1:9">
      <c r="A325" s="46">
        <v>0.28444881889763779</v>
      </c>
      <c r="B325" s="46">
        <v>0.66638915180756642</v>
      </c>
      <c r="C325" s="46">
        <v>0.45223554719725395</v>
      </c>
      <c r="D325" s="46">
        <v>1.0867708121762554</v>
      </c>
      <c r="E325" s="46">
        <v>0.45955578739055919</v>
      </c>
      <c r="F325" s="46">
        <v>-0.40588146706217565</v>
      </c>
      <c r="G325" s="46">
        <v>-0.15871042255381265</v>
      </c>
      <c r="H325" s="46">
        <v>8.3210741544203996E-3</v>
      </c>
      <c r="I325" s="46">
        <v>-3.887474678268317E-2</v>
      </c>
    </row>
    <row r="326" spans="1:9">
      <c r="A326" s="46">
        <v>0.28543307086614172</v>
      </c>
      <c r="B326" s="46">
        <v>0.93552994537046252</v>
      </c>
      <c r="C326" s="46">
        <v>0.82397228043955117</v>
      </c>
      <c r="D326" s="46">
        <v>1.1557720364942758</v>
      </c>
      <c r="E326" s="46">
        <v>1.700320597808342</v>
      </c>
      <c r="F326" s="46">
        <v>-6.6642123763773778E-2</v>
      </c>
      <c r="G326" s="46">
        <v>-3.8723677976354856E-2</v>
      </c>
      <c r="H326" s="46">
        <v>1.4476855053918963E-2</v>
      </c>
      <c r="I326" s="46">
        <v>2.6540841011398541E-2</v>
      </c>
    </row>
    <row r="327" spans="1:9">
      <c r="A327" s="46">
        <v>0.28641732283464566</v>
      </c>
      <c r="B327" s="46">
        <v>0.97328851600312183</v>
      </c>
      <c r="C327" s="46">
        <v>0.60586934277247306</v>
      </c>
      <c r="D327" s="46">
        <v>0.50294988840660604</v>
      </c>
      <c r="E327" s="46">
        <v>0.67525075536989354</v>
      </c>
      <c r="F327" s="46">
        <v>-2.7074718650304273E-2</v>
      </c>
      <c r="G327" s="46">
        <v>-0.10021818442903049</v>
      </c>
      <c r="H327" s="46">
        <v>-6.8726473927952364E-2</v>
      </c>
      <c r="I327" s="46">
        <v>-1.963355838289221E-2</v>
      </c>
    </row>
    <row r="328" spans="1:9">
      <c r="A328" s="46">
        <v>0.2874015748031496</v>
      </c>
      <c r="B328" s="46">
        <v>0.93500326505057474</v>
      </c>
      <c r="C328" s="46">
        <v>1.748080903485977</v>
      </c>
      <c r="D328" s="46">
        <v>1.4351516698062987</v>
      </c>
      <c r="E328" s="46">
        <v>2.4094700337380193</v>
      </c>
      <c r="F328" s="46">
        <v>-6.7205257666846929E-2</v>
      </c>
      <c r="G328" s="46">
        <v>0.11170371192421888</v>
      </c>
      <c r="H328" s="46">
        <v>3.6127053687125446E-2</v>
      </c>
      <c r="I328" s="46">
        <v>4.3970341015354041E-2</v>
      </c>
    </row>
    <row r="329" spans="1:9">
      <c r="A329" s="46">
        <v>0.28838582677165353</v>
      </c>
      <c r="B329" s="46">
        <v>1.2157558994773667</v>
      </c>
      <c r="C329" s="46">
        <v>1.6383675765455046</v>
      </c>
      <c r="D329" s="46">
        <v>1.4292807723305334</v>
      </c>
      <c r="E329" s="46">
        <v>10.463957211983745</v>
      </c>
      <c r="F329" s="46">
        <v>0.19536602283151591</v>
      </c>
      <c r="G329" s="46">
        <v>9.8740073192223929E-2</v>
      </c>
      <c r="H329" s="46">
        <v>3.5717136133459892E-2</v>
      </c>
      <c r="I329" s="46">
        <v>0.11739683528188254</v>
      </c>
    </row>
    <row r="330" spans="1:9">
      <c r="A330" s="46">
        <v>0.28937007874015747</v>
      </c>
      <c r="B330" s="46">
        <v>1.0080795536279614</v>
      </c>
      <c r="C330" s="46">
        <v>0.71863684250643423</v>
      </c>
      <c r="D330" s="46">
        <v>0.56389887495612001</v>
      </c>
      <c r="E330" s="46">
        <v>0.72889699196812752</v>
      </c>
      <c r="F330" s="46">
        <v>8.0470887849416837E-3</v>
      </c>
      <c r="G330" s="46">
        <v>-6.6079827155558518E-2</v>
      </c>
      <c r="H330" s="46">
        <v>-5.7288034328338656E-2</v>
      </c>
      <c r="I330" s="46">
        <v>-1.5811142870628628E-2</v>
      </c>
    </row>
    <row r="331" spans="1:9">
      <c r="A331" s="46">
        <v>0.2903543307086614</v>
      </c>
      <c r="B331" s="46">
        <v>0.96536102497495369</v>
      </c>
      <c r="C331" s="46">
        <v>1.4098937942985883</v>
      </c>
      <c r="D331" s="46">
        <v>0.81212032098101228</v>
      </c>
      <c r="E331" s="46">
        <v>1.4121234821821278</v>
      </c>
      <c r="F331" s="46">
        <v>-3.5253128463239088E-2</v>
      </c>
      <c r="G331" s="46">
        <v>6.8702875672130431E-2</v>
      </c>
      <c r="H331" s="46">
        <v>-2.0810677124977126E-2</v>
      </c>
      <c r="I331" s="46">
        <v>1.7254729360884763E-2</v>
      </c>
    </row>
    <row r="332" spans="1:9">
      <c r="A332" s="46">
        <v>0.29133858267716534</v>
      </c>
      <c r="B332" s="46">
        <v>0.84832065963315473</v>
      </c>
      <c r="C332" s="46">
        <v>1.0073535900097952</v>
      </c>
      <c r="D332" s="46">
        <v>0.86576087027124282</v>
      </c>
      <c r="E332" s="46">
        <v>1.60321003717364</v>
      </c>
      <c r="F332" s="46">
        <v>-0.16449657830591727</v>
      </c>
      <c r="G332" s="46">
        <v>1.4653368378360425E-3</v>
      </c>
      <c r="H332" s="46">
        <v>-1.4414653987748577E-2</v>
      </c>
      <c r="I332" s="46">
        <v>2.3600394630045568E-2</v>
      </c>
    </row>
    <row r="333" spans="1:9">
      <c r="A333" s="46">
        <v>0.29232283464566927</v>
      </c>
      <c r="B333" s="46">
        <v>1.0750790201461231</v>
      </c>
      <c r="C333" s="46">
        <v>1.460776452516128</v>
      </c>
      <c r="D333" s="46">
        <v>1.7719362076121303</v>
      </c>
      <c r="E333" s="46">
        <v>2.9778153379017556</v>
      </c>
      <c r="F333" s="46">
        <v>7.2394165990783355E-2</v>
      </c>
      <c r="G333" s="46">
        <v>7.5793622229536284E-2</v>
      </c>
      <c r="H333" s="46">
        <v>5.7207285131597785E-2</v>
      </c>
      <c r="I333" s="46">
        <v>5.4559496178775625E-2</v>
      </c>
    </row>
    <row r="334" spans="1:9">
      <c r="A334" s="46">
        <v>0.29330708661417321</v>
      </c>
      <c r="B334" s="46">
        <v>1.0545831509824843</v>
      </c>
      <c r="C334" s="46">
        <v>1.2720782129380166</v>
      </c>
      <c r="D334" s="46">
        <v>1.4045023213619983</v>
      </c>
      <c r="E334" s="46">
        <v>1.3749240962301601</v>
      </c>
      <c r="F334" s="46">
        <v>5.3145571296374532E-2</v>
      </c>
      <c r="G334" s="46">
        <v>4.8130390237285839E-2</v>
      </c>
      <c r="H334" s="46">
        <v>3.3968302036392714E-2</v>
      </c>
      <c r="I334" s="46">
        <v>1.5919926342655287E-2</v>
      </c>
    </row>
    <row r="335" spans="1:9">
      <c r="A335" s="46">
        <v>0.29429133858267714</v>
      </c>
      <c r="B335" s="46">
        <v>1.2269951575327027</v>
      </c>
      <c r="C335" s="46">
        <v>2.7184961526108338</v>
      </c>
      <c r="D335" s="46">
        <v>10.891239209158005</v>
      </c>
      <c r="E335" s="46">
        <v>24.666081462992175</v>
      </c>
      <c r="F335" s="46">
        <v>0.20456821912987225</v>
      </c>
      <c r="G335" s="46">
        <v>0.20001576846821009</v>
      </c>
      <c r="H335" s="46">
        <v>0.23879587237820132</v>
      </c>
      <c r="I335" s="46">
        <v>0.16027145398906703</v>
      </c>
    </row>
    <row r="336" spans="1:9">
      <c r="A336" s="46">
        <v>0.29527559055118108</v>
      </c>
      <c r="B336" s="46">
        <v>1.2901386826281942</v>
      </c>
      <c r="C336" s="46">
        <v>1.1537528926611487</v>
      </c>
      <c r="D336" s="46">
        <v>1.2425205675546245</v>
      </c>
      <c r="E336" s="46">
        <v>0.81438301754423581</v>
      </c>
      <c r="F336" s="46">
        <v>0.25474971850856304</v>
      </c>
      <c r="G336" s="46">
        <v>2.860400280274189E-2</v>
      </c>
      <c r="H336" s="46">
        <v>2.1714203221552437E-2</v>
      </c>
      <c r="I336" s="46">
        <v>-1.0266224306201575E-2</v>
      </c>
    </row>
    <row r="337" spans="1:9">
      <c r="A337" s="46">
        <v>0.29625984251968501</v>
      </c>
      <c r="B337" s="46">
        <v>0.95472306758821956</v>
      </c>
      <c r="C337" s="46">
        <v>1.321485929949527</v>
      </c>
      <c r="D337" s="46">
        <v>1.7056321170346134</v>
      </c>
      <c r="E337" s="46">
        <v>2.1452530524861975</v>
      </c>
      <c r="F337" s="46">
        <v>-4.6333962137212095E-2</v>
      </c>
      <c r="G337" s="46">
        <v>5.5751361595055705E-2</v>
      </c>
      <c r="H337" s="46">
        <v>5.3393578515603335E-2</v>
      </c>
      <c r="I337" s="46">
        <v>3.8162875930436477E-2</v>
      </c>
    </row>
    <row r="338" spans="1:9">
      <c r="A338" s="46">
        <v>0.297244094488189</v>
      </c>
      <c r="B338" s="46">
        <v>1.173732710697996</v>
      </c>
      <c r="C338" s="46">
        <v>1.7153260008994695</v>
      </c>
      <c r="D338" s="46">
        <v>2.4820044048990639</v>
      </c>
      <c r="E338" s="46">
        <v>5.4473206013692081</v>
      </c>
      <c r="F338" s="46">
        <v>0.16018902146209008</v>
      </c>
      <c r="G338" s="46">
        <v>0.10792063010829996</v>
      </c>
      <c r="H338" s="46">
        <v>9.0906646151857798E-2</v>
      </c>
      <c r="I338" s="46">
        <v>8.4756192750392159E-2</v>
      </c>
    </row>
    <row r="339" spans="1:9">
      <c r="A339" s="46">
        <v>0.29822834645669294</v>
      </c>
      <c r="B339" s="46">
        <v>1.0010116945763421</v>
      </c>
      <c r="C339" s="46">
        <v>0.48857084574491111</v>
      </c>
      <c r="D339" s="46">
        <v>0.51141196816961498</v>
      </c>
      <c r="E339" s="46">
        <v>0.59569987959541137</v>
      </c>
      <c r="F339" s="46">
        <v>1.011183158287709E-3</v>
      </c>
      <c r="G339" s="46">
        <v>-0.14325415818025672</v>
      </c>
      <c r="H339" s="46">
        <v>-6.7057981364250674E-2</v>
      </c>
      <c r="I339" s="46">
        <v>-2.5900914823518882E-2</v>
      </c>
    </row>
    <row r="340" spans="1:9">
      <c r="A340" s="46">
        <v>0.29921259842519687</v>
      </c>
      <c r="B340" s="46">
        <v>0.98762305516543081</v>
      </c>
      <c r="C340" s="46">
        <v>1.4063807541956366</v>
      </c>
      <c r="D340" s="46">
        <v>2.2579771922574041</v>
      </c>
      <c r="E340" s="46">
        <v>10.938225688810469</v>
      </c>
      <c r="F340" s="46">
        <v>-1.2454177144640623E-2</v>
      </c>
      <c r="G340" s="46">
        <v>6.8203912681898321E-2</v>
      </c>
      <c r="H340" s="46">
        <v>8.1446936481613913E-2</v>
      </c>
      <c r="I340" s="46">
        <v>0.11961317990869993</v>
      </c>
    </row>
    <row r="341" spans="1:9">
      <c r="A341" s="46">
        <v>0.30019685039370081</v>
      </c>
      <c r="B341" s="46">
        <v>1.2483991895641937</v>
      </c>
      <c r="C341" s="46">
        <v>1.3083358116179062</v>
      </c>
      <c r="D341" s="46">
        <v>2.5965331191924181</v>
      </c>
      <c r="E341" s="46">
        <v>2.8776431257695587</v>
      </c>
      <c r="F341" s="46">
        <v>0.22186208223468168</v>
      </c>
      <c r="G341" s="46">
        <v>5.3751191358943004E-2</v>
      </c>
      <c r="H341" s="46">
        <v>9.5417713954244338E-2</v>
      </c>
      <c r="I341" s="46">
        <v>5.2848580000072379E-2</v>
      </c>
    </row>
    <row r="342" spans="1:9">
      <c r="A342" s="46">
        <v>0.30118110236220474</v>
      </c>
      <c r="B342" s="46">
        <v>0.99147456976778925</v>
      </c>
      <c r="C342" s="46">
        <v>0.86456409312807836</v>
      </c>
      <c r="D342" s="46">
        <v>1.367888785681193</v>
      </c>
      <c r="E342" s="46">
        <v>1.3686970489562016</v>
      </c>
      <c r="F342" s="46">
        <v>-8.5619795934782205E-3</v>
      </c>
      <c r="G342" s="46">
        <v>-2.910596753004711E-2</v>
      </c>
      <c r="H342" s="46">
        <v>3.1326851887890514E-2</v>
      </c>
      <c r="I342" s="46">
        <v>1.5692961407013185E-2</v>
      </c>
    </row>
    <row r="343" spans="1:9">
      <c r="A343" s="46">
        <v>0.30216535433070868</v>
      </c>
      <c r="B343" s="46">
        <v>0.97008310450154711</v>
      </c>
      <c r="C343" s="46">
        <v>0.66542941654143328</v>
      </c>
      <c r="D343" s="46">
        <v>0.56828985423012057</v>
      </c>
      <c r="E343" s="46">
        <v>0.88072753337704535</v>
      </c>
      <c r="F343" s="46">
        <v>-3.0373536410716804E-2</v>
      </c>
      <c r="G343" s="46">
        <v>-8.1464541513210906E-2</v>
      </c>
      <c r="H343" s="46">
        <v>-5.6512368368002198E-2</v>
      </c>
      <c r="I343" s="46">
        <v>-6.350348529964257E-3</v>
      </c>
    </row>
    <row r="344" spans="1:9">
      <c r="A344" s="46">
        <v>0.30314960629921262</v>
      </c>
      <c r="B344" s="46">
        <v>1.0864242529948223</v>
      </c>
      <c r="C344" s="46">
        <v>0.60769213954832313</v>
      </c>
      <c r="D344" s="46">
        <v>0.28093350864271133</v>
      </c>
      <c r="E344" s="46">
        <v>0.34805736217070821</v>
      </c>
      <c r="F344" s="46">
        <v>8.2891801758333022E-2</v>
      </c>
      <c r="G344" s="46">
        <v>-9.9617374936246422E-2</v>
      </c>
      <c r="H344" s="46">
        <v>-0.12696372616955687</v>
      </c>
      <c r="I344" s="46">
        <v>-5.2769398948369503E-2</v>
      </c>
    </row>
    <row r="345" spans="1:9">
      <c r="A345" s="46">
        <v>0.30413385826771655</v>
      </c>
      <c r="B345" s="46">
        <v>1.2316076807096561</v>
      </c>
      <c r="C345" s="46">
        <v>1.3549955541013443</v>
      </c>
      <c r="D345" s="46">
        <v>1.3807907401076733</v>
      </c>
      <c r="E345" s="46">
        <v>1.2993455952176567</v>
      </c>
      <c r="F345" s="46">
        <v>0.20832037341581003</v>
      </c>
      <c r="G345" s="46">
        <v>6.075963464405252E-2</v>
      </c>
      <c r="H345" s="46">
        <v>3.2265633514527686E-2</v>
      </c>
      <c r="I345" s="46">
        <v>1.3093037471547908E-2</v>
      </c>
    </row>
    <row r="346" spans="1:9">
      <c r="A346" s="46">
        <v>0.30511811023622049</v>
      </c>
      <c r="B346" s="46">
        <v>0.95347971916824525</v>
      </c>
      <c r="C346" s="46">
        <v>1.7482574643189506</v>
      </c>
      <c r="D346" s="46">
        <v>1.6167374248082644</v>
      </c>
      <c r="E346" s="46">
        <v>3.8990915350297661</v>
      </c>
      <c r="F346" s="46">
        <v>-4.7637124049102461E-2</v>
      </c>
      <c r="G346" s="46">
        <v>0.11172391143748672</v>
      </c>
      <c r="H346" s="46">
        <v>4.804101832461323E-2</v>
      </c>
      <c r="I346" s="46">
        <v>6.8037179313248472E-2</v>
      </c>
    </row>
    <row r="347" spans="1:9">
      <c r="A347" s="46">
        <v>0.30610236220472442</v>
      </c>
      <c r="B347" s="46">
        <v>0.92038613195942875</v>
      </c>
      <c r="C347" s="46">
        <v>0.80301869472546061</v>
      </c>
      <c r="D347" s="46">
        <v>0.44944843692193381</v>
      </c>
      <c r="E347" s="46">
        <v>0.79823795779422801</v>
      </c>
      <c r="F347" s="46">
        <v>-8.2961988340537265E-2</v>
      </c>
      <c r="G347" s="46">
        <v>-4.387545684073705E-2</v>
      </c>
      <c r="H347" s="46">
        <v>-7.9973414372618221E-2</v>
      </c>
      <c r="I347" s="46">
        <v>-1.1267426662917296E-2</v>
      </c>
    </row>
    <row r="348" spans="1:9">
      <c r="A348" s="46">
        <v>0.30708661417322836</v>
      </c>
      <c r="B348" s="46">
        <v>0.92487876506279709</v>
      </c>
      <c r="C348" s="46">
        <v>0.71815791752303293</v>
      </c>
      <c r="D348" s="46">
        <v>0.71352646353756</v>
      </c>
      <c r="E348" s="46">
        <v>0.90506505164357465</v>
      </c>
      <c r="F348" s="46">
        <v>-7.809261485642903E-2</v>
      </c>
      <c r="G348" s="46">
        <v>-6.6213158655494944E-2</v>
      </c>
      <c r="H348" s="46">
        <v>-3.3753575300174331E-2</v>
      </c>
      <c r="I348" s="46">
        <v>-4.9874228798165166E-3</v>
      </c>
    </row>
    <row r="349" spans="1:9">
      <c r="A349" s="46">
        <v>0.30807086614173229</v>
      </c>
      <c r="B349" s="46">
        <v>0.82712503440795115</v>
      </c>
      <c r="C349" s="46">
        <v>1.1032308409460083</v>
      </c>
      <c r="D349" s="46">
        <v>1.0796240740165717</v>
      </c>
      <c r="E349" s="46">
        <v>2.4477255078728315</v>
      </c>
      <c r="F349" s="46">
        <v>-0.18979940505045703</v>
      </c>
      <c r="G349" s="46">
        <v>1.9648600600718651E-2</v>
      </c>
      <c r="H349" s="46">
        <v>7.6612900928072717E-3</v>
      </c>
      <c r="I349" s="46">
        <v>4.4757961461311134E-2</v>
      </c>
    </row>
    <row r="350" spans="1:9">
      <c r="A350" s="46">
        <v>0.30905511811023623</v>
      </c>
      <c r="B350" s="46">
        <v>1.0382576542513751</v>
      </c>
      <c r="C350" s="46">
        <v>1.6627263692297447</v>
      </c>
      <c r="D350" s="46">
        <v>2.5367918752926957</v>
      </c>
      <c r="E350" s="46">
        <v>2.7374370711523661</v>
      </c>
      <c r="F350" s="46">
        <v>3.7543975763891409E-2</v>
      </c>
      <c r="G350" s="46">
        <v>0.10169172924427594</v>
      </c>
      <c r="H350" s="46">
        <v>9.3090024149826214E-2</v>
      </c>
      <c r="I350" s="46">
        <v>5.0351105358574968E-2</v>
      </c>
    </row>
    <row r="351" spans="1:9">
      <c r="A351" s="46">
        <v>0.31003937007874016</v>
      </c>
      <c r="B351" s="46">
        <v>0.87703285512130202</v>
      </c>
      <c r="C351" s="46">
        <v>1.0278707640377773</v>
      </c>
      <c r="D351" s="46">
        <v>2.1433910471500046</v>
      </c>
      <c r="E351" s="46">
        <v>2.8616533478640007</v>
      </c>
      <c r="F351" s="46">
        <v>-0.13121082423151573</v>
      </c>
      <c r="G351" s="46">
        <v>5.497888642701251E-3</v>
      </c>
      <c r="H351" s="46">
        <v>7.6238917634952941E-2</v>
      </c>
      <c r="I351" s="46">
        <v>5.2569977572936688E-2</v>
      </c>
    </row>
    <row r="352" spans="1:9">
      <c r="A352" s="46">
        <v>0.3110236220472441</v>
      </c>
      <c r="B352" s="46">
        <v>0.85159037484649558</v>
      </c>
      <c r="C352" s="46">
        <v>1.1599711044301766</v>
      </c>
      <c r="D352" s="46">
        <v>3.24971151762302</v>
      </c>
      <c r="E352" s="46">
        <v>5.2440558279910849</v>
      </c>
      <c r="F352" s="46">
        <v>-0.16064964846151938</v>
      </c>
      <c r="G352" s="46">
        <v>2.9679018966805821E-2</v>
      </c>
      <c r="H352" s="46">
        <v>0.11785662285936049</v>
      </c>
      <c r="I352" s="46">
        <v>8.2854760595739291E-2</v>
      </c>
    </row>
    <row r="353" spans="1:9">
      <c r="A353" s="46">
        <v>0.31200787401574803</v>
      </c>
      <c r="B353" s="46">
        <v>0.93967972918959886</v>
      </c>
      <c r="C353" s="46">
        <v>2.3706022546712253</v>
      </c>
      <c r="D353" s="46">
        <v>4.2657060077140789</v>
      </c>
      <c r="E353" s="46">
        <v>4.5357857950225551</v>
      </c>
      <c r="F353" s="46">
        <v>-6.221617540224935E-2</v>
      </c>
      <c r="G353" s="46">
        <v>0.17262880775201925</v>
      </c>
      <c r="H353" s="46">
        <v>0.14506077024643821</v>
      </c>
      <c r="I353" s="46">
        <v>7.5599917099542627E-2</v>
      </c>
    </row>
    <row r="354" spans="1:9">
      <c r="A354" s="46">
        <v>0.31299212598425197</v>
      </c>
      <c r="B354" s="46">
        <v>0.8982545330609808</v>
      </c>
      <c r="C354" s="46">
        <v>0.86303025176845682</v>
      </c>
      <c r="D354" s="46">
        <v>0.64997894458009542</v>
      </c>
      <c r="E354" s="46">
        <v>5.1951703549779111</v>
      </c>
      <c r="F354" s="46">
        <v>-0.10730180645408903</v>
      </c>
      <c r="G354" s="46">
        <v>-2.9461106864042276E-2</v>
      </c>
      <c r="H354" s="46">
        <v>-4.3081530957081664E-2</v>
      </c>
      <c r="I354" s="46">
        <v>8.2386470805854289E-2</v>
      </c>
    </row>
    <row r="355" spans="1:9">
      <c r="A355" s="46">
        <v>0.3139763779527559</v>
      </c>
      <c r="B355" s="46">
        <v>0.91977098959760206</v>
      </c>
      <c r="C355" s="46">
        <v>1.6481678555518173</v>
      </c>
      <c r="D355" s="46">
        <v>2.8025153536449472</v>
      </c>
      <c r="E355" s="46">
        <v>2.0146213120489089</v>
      </c>
      <c r="F355" s="46">
        <v>-8.3630564276292077E-2</v>
      </c>
      <c r="G355" s="46">
        <v>9.9932856079496035E-2</v>
      </c>
      <c r="H355" s="46">
        <v>0.10305173545022298</v>
      </c>
      <c r="I355" s="46">
        <v>3.502156216348544E-2</v>
      </c>
    </row>
    <row r="356" spans="1:9">
      <c r="A356" s="46">
        <v>0.31496062992125984</v>
      </c>
      <c r="B356" s="46">
        <v>0.84596273642296194</v>
      </c>
      <c r="C356" s="46">
        <v>0.89566930107603082</v>
      </c>
      <c r="D356" s="46">
        <v>1.9184558353024248</v>
      </c>
      <c r="E356" s="46">
        <v>2.5981664648579255</v>
      </c>
      <c r="F356" s="46">
        <v>-0.16727996712737062</v>
      </c>
      <c r="G356" s="46">
        <v>-2.2036803551166256E-2</v>
      </c>
      <c r="H356" s="46">
        <v>6.5152061000852995E-2</v>
      </c>
      <c r="I356" s="46">
        <v>4.7740299521448468E-2</v>
      </c>
    </row>
    <row r="357" spans="1:9">
      <c r="A357" s="46">
        <v>0.31594488188976377</v>
      </c>
      <c r="B357" s="46">
        <v>0.95587518365958823</v>
      </c>
      <c r="C357" s="46">
        <v>1.324064544265191</v>
      </c>
      <c r="D357" s="46">
        <v>1.0152467961197817</v>
      </c>
      <c r="E357" s="46">
        <v>0.86749758549935652</v>
      </c>
      <c r="F357" s="46">
        <v>-4.5127935480103708E-2</v>
      </c>
      <c r="G357" s="46">
        <v>5.6141241154321841E-2</v>
      </c>
      <c r="H357" s="46">
        <v>1.513173182433539E-3</v>
      </c>
      <c r="I357" s="46">
        <v>-7.1071275225520394E-3</v>
      </c>
    </row>
    <row r="358" spans="1:9">
      <c r="A358" s="46">
        <v>0.31692913385826771</v>
      </c>
      <c r="B358" s="46">
        <v>1.2865545205586879</v>
      </c>
      <c r="C358" s="46">
        <v>1.7679519579523972</v>
      </c>
      <c r="D358" s="46">
        <v>2.7692846980276595</v>
      </c>
      <c r="E358" s="46">
        <v>8.6225217131778926</v>
      </c>
      <c r="F358" s="46">
        <v>0.25196773082241164</v>
      </c>
      <c r="G358" s="46">
        <v>0.11396435814848169</v>
      </c>
      <c r="H358" s="46">
        <v>0.10185890550927176</v>
      </c>
      <c r="I358" s="46">
        <v>0.1077188792012751</v>
      </c>
    </row>
    <row r="359" spans="1:9">
      <c r="A359" s="46">
        <v>0.31791338582677164</v>
      </c>
      <c r="B359" s="46">
        <v>0.93280671041418484</v>
      </c>
      <c r="C359" s="46">
        <v>1.0986667914190538</v>
      </c>
      <c r="D359" s="46">
        <v>2.2967154744627485</v>
      </c>
      <c r="E359" s="46">
        <v>6.3019067189271185</v>
      </c>
      <c r="F359" s="46">
        <v>-6.955726957153506E-2</v>
      </c>
      <c r="G359" s="46">
        <v>1.8819487385601054E-2</v>
      </c>
      <c r="H359" s="46">
        <v>8.3148004771194259E-2</v>
      </c>
      <c r="I359" s="46">
        <v>9.2042612070251023E-2</v>
      </c>
    </row>
    <row r="360" spans="1:9">
      <c r="A360" s="46">
        <v>0.31889763779527558</v>
      </c>
      <c r="B360" s="46">
        <v>0.92866626285193821</v>
      </c>
      <c r="C360" s="46">
        <v>1.2042785261108242</v>
      </c>
      <c r="D360" s="46">
        <v>5.0466092674680585</v>
      </c>
      <c r="E360" s="46">
        <v>13.171999519348692</v>
      </c>
      <c r="F360" s="46">
        <v>-7.4005848143391922E-2</v>
      </c>
      <c r="G360" s="46">
        <v>3.7176130822428058E-2</v>
      </c>
      <c r="H360" s="46">
        <v>0.16187165855911873</v>
      </c>
      <c r="I360" s="46">
        <v>0.12890466640118675</v>
      </c>
    </row>
    <row r="361" spans="1:9">
      <c r="A361" s="46">
        <v>0.31988188976377951</v>
      </c>
      <c r="B361" s="46">
        <v>1.2564282108424552</v>
      </c>
      <c r="C361" s="46">
        <v>2.0913481072721218</v>
      </c>
      <c r="D361" s="46">
        <v>4.8059584924751526</v>
      </c>
      <c r="E361" s="46">
        <v>7.2339049353073701</v>
      </c>
      <c r="F361" s="46">
        <v>0.22827294214123761</v>
      </c>
      <c r="G361" s="46">
        <v>0.14756177708777735</v>
      </c>
      <c r="H361" s="46">
        <v>0.15698565006717277</v>
      </c>
      <c r="I361" s="46">
        <v>9.893894960352545E-2</v>
      </c>
    </row>
    <row r="362" spans="1:9">
      <c r="A362" s="46">
        <v>0.32086614173228345</v>
      </c>
      <c r="B362" s="46">
        <v>0.91869939737959938</v>
      </c>
      <c r="C362" s="46">
        <v>1.7792810954730625</v>
      </c>
      <c r="D362" s="46">
        <v>3.3421250957136226</v>
      </c>
      <c r="E362" s="46">
        <v>3.8341968771491768</v>
      </c>
      <c r="F362" s="46">
        <v>-8.4796307653990544E-2</v>
      </c>
      <c r="G362" s="46">
        <v>0.11524188075504145</v>
      </c>
      <c r="H362" s="46">
        <v>0.12066068608651312</v>
      </c>
      <c r="I362" s="46">
        <v>6.7197999681544274E-2</v>
      </c>
    </row>
    <row r="363" spans="1:9">
      <c r="A363" s="46">
        <v>0.32185039370078738</v>
      </c>
      <c r="B363" s="46">
        <v>0.94901490800392541</v>
      </c>
      <c r="C363" s="46">
        <v>0.75912055160467595</v>
      </c>
      <c r="D363" s="46">
        <v>1.3983478677090948</v>
      </c>
      <c r="E363" s="46">
        <v>3.099499230076515</v>
      </c>
      <c r="F363" s="46">
        <v>-5.2330771323915788E-2</v>
      </c>
      <c r="G363" s="46">
        <v>-5.5118936935980509E-2</v>
      </c>
      <c r="H363" s="46">
        <v>3.3529144526790802E-2</v>
      </c>
      <c r="I363" s="46">
        <v>5.6562027987866324E-2</v>
      </c>
    </row>
    <row r="364" spans="1:9">
      <c r="A364" s="46">
        <v>0.32283464566929132</v>
      </c>
      <c r="B364" s="46">
        <v>1.7220684718485857</v>
      </c>
      <c r="C364" s="46">
        <v>2.3975650336701158</v>
      </c>
      <c r="D364" s="46">
        <v>2.6367832883777838</v>
      </c>
      <c r="E364" s="46">
        <v>1.148838519236137</v>
      </c>
      <c r="F364" s="46">
        <v>0.54352616819328559</v>
      </c>
      <c r="G364" s="46">
        <v>0.17489073060519278</v>
      </c>
      <c r="H364" s="46">
        <v>9.695597228707678E-2</v>
      </c>
      <c r="I364" s="46">
        <v>6.9375724362725905E-3</v>
      </c>
    </row>
    <row r="365" spans="1:9">
      <c r="A365" s="46">
        <v>0.32381889763779526</v>
      </c>
      <c r="B365" s="46">
        <v>1.2277758653434165</v>
      </c>
      <c r="C365" s="46">
        <v>1.3670419526019824</v>
      </c>
      <c r="D365" s="46">
        <v>1.4321061345223793</v>
      </c>
      <c r="E365" s="46">
        <v>1.1221691136555347</v>
      </c>
      <c r="F365" s="46">
        <v>0.20520429298748305</v>
      </c>
      <c r="G365" s="46">
        <v>6.2529849362297024E-2</v>
      </c>
      <c r="H365" s="46">
        <v>3.5914618207855534E-2</v>
      </c>
      <c r="I365" s="46">
        <v>5.7631760462895643E-3</v>
      </c>
    </row>
    <row r="366" spans="1:9">
      <c r="A366" s="46">
        <v>0.32480314960629919</v>
      </c>
      <c r="B366" s="46">
        <v>0.98733209733590477</v>
      </c>
      <c r="C366" s="46">
        <v>1.1897595061394781</v>
      </c>
      <c r="D366" s="46">
        <v>3.2045147474111069</v>
      </c>
      <c r="E366" s="46">
        <v>3.2590415939962258</v>
      </c>
      <c r="F366" s="46">
        <v>-1.2748824677535275E-2</v>
      </c>
      <c r="G366" s="46">
        <v>3.475023820364867E-2</v>
      </c>
      <c r="H366" s="46">
        <v>0.11645606740458307</v>
      </c>
      <c r="I366" s="46">
        <v>5.9071658129175031E-2</v>
      </c>
    </row>
    <row r="367" spans="1:9">
      <c r="A367" s="46">
        <v>0.32578740157480313</v>
      </c>
      <c r="B367" s="46">
        <v>1.1161639009963036</v>
      </c>
      <c r="C367" s="46">
        <v>0.74220818129893706</v>
      </c>
      <c r="D367" s="46">
        <v>0.83737759220216934</v>
      </c>
      <c r="E367" s="46">
        <v>1.8492290240430049</v>
      </c>
      <c r="F367" s="46">
        <v>0.10989771786758441</v>
      </c>
      <c r="G367" s="46">
        <v>-5.9625101475642664E-2</v>
      </c>
      <c r="H367" s="46">
        <v>-1.7748018452969323E-2</v>
      </c>
      <c r="I367" s="46">
        <v>3.0738440423394058E-2</v>
      </c>
    </row>
    <row r="368" spans="1:9">
      <c r="A368" s="46">
        <v>0.32677165354330706</v>
      </c>
      <c r="B368" s="46">
        <v>0.91891331946088239</v>
      </c>
      <c r="C368" s="46">
        <v>1.0521486155058832</v>
      </c>
      <c r="D368" s="46">
        <v>1.2255718028917226</v>
      </c>
      <c r="E368" s="46">
        <v>1.8741969633527373</v>
      </c>
      <c r="F368" s="46">
        <v>-8.456348157449195E-2</v>
      </c>
      <c r="G368" s="46">
        <v>1.0166874766041525E-2</v>
      </c>
      <c r="H368" s="46">
        <v>2.0340751296058304E-2</v>
      </c>
      <c r="I368" s="46">
        <v>3.1409014073488298E-2</v>
      </c>
    </row>
    <row r="369" spans="1:9">
      <c r="A369" s="46">
        <v>0.327755905511811</v>
      </c>
      <c r="B369" s="46">
        <v>1.0704797720992982</v>
      </c>
      <c r="C369" s="46">
        <v>1.2315490360212977</v>
      </c>
      <c r="D369" s="46">
        <v>1.0981366369689338</v>
      </c>
      <c r="E369" s="46">
        <v>1.705501353141311</v>
      </c>
      <c r="F369" s="46">
        <v>6.8106933118768254E-2</v>
      </c>
      <c r="G369" s="46">
        <v>4.1654551182205526E-2</v>
      </c>
      <c r="H369" s="46">
        <v>9.3614777029025573E-3</v>
      </c>
      <c r="I369" s="46">
        <v>2.6692955813742397E-2</v>
      </c>
    </row>
    <row r="370" spans="1:9">
      <c r="A370" s="46">
        <v>0.32874015748031499</v>
      </c>
      <c r="B370" s="46">
        <v>0.94564320138346947</v>
      </c>
      <c r="C370" s="46">
        <v>0.54365593374897658</v>
      </c>
      <c r="D370" s="46">
        <v>0.71638849260966964</v>
      </c>
      <c r="E370" s="46">
        <v>0.58123934485066375</v>
      </c>
      <c r="F370" s="46">
        <v>-5.5889946631662982E-2</v>
      </c>
      <c r="G370" s="46">
        <v>-0.12188774138977103</v>
      </c>
      <c r="H370" s="46">
        <v>-3.3353267172516118E-2</v>
      </c>
      <c r="I370" s="46">
        <v>-2.7129632684415615E-2</v>
      </c>
    </row>
    <row r="371" spans="1:9">
      <c r="A371" s="46">
        <v>0.32972440944881892</v>
      </c>
      <c r="B371" s="46">
        <v>1.3019980671654852</v>
      </c>
      <c r="C371" s="46">
        <v>1.298315967204152</v>
      </c>
      <c r="D371" s="46">
        <v>3.1467663754043556</v>
      </c>
      <c r="E371" s="46">
        <v>2.249594045685706</v>
      </c>
      <c r="F371" s="46">
        <v>0.26390005927335947</v>
      </c>
      <c r="G371" s="46">
        <v>5.2213602971178476E-2</v>
      </c>
      <c r="H371" s="46">
        <v>0.11463753780861161</v>
      </c>
      <c r="I371" s="46">
        <v>4.0537488789912465E-2</v>
      </c>
    </row>
    <row r="372" spans="1:9">
      <c r="A372" s="46">
        <v>0.33070866141732286</v>
      </c>
      <c r="B372" s="46">
        <v>1.4246881027457619</v>
      </c>
      <c r="C372" s="46">
        <v>1.4310122005049608</v>
      </c>
      <c r="D372" s="46">
        <v>3.5198869297980737</v>
      </c>
      <c r="E372" s="46">
        <v>4.433857960809485</v>
      </c>
      <c r="F372" s="46">
        <v>0.35395291449779498</v>
      </c>
      <c r="G372" s="46">
        <v>7.1676405279496078E-2</v>
      </c>
      <c r="H372" s="46">
        <v>0.125842886687762</v>
      </c>
      <c r="I372" s="46">
        <v>7.446350382915104E-2</v>
      </c>
    </row>
    <row r="373" spans="1:9">
      <c r="A373" s="46">
        <v>0.33169291338582679</v>
      </c>
      <c r="B373" s="46">
        <v>1.0404905216976406</v>
      </c>
      <c r="C373" s="46">
        <v>1.4184685297643258</v>
      </c>
      <c r="D373" s="46">
        <v>1.476671135333979</v>
      </c>
      <c r="E373" s="46">
        <v>1.215752441888402</v>
      </c>
      <c r="F373" s="46">
        <v>3.9692257437298914E-2</v>
      </c>
      <c r="G373" s="46">
        <v>6.9915557889480423E-2</v>
      </c>
      <c r="H373" s="46">
        <v>3.897903215698946E-2</v>
      </c>
      <c r="I373" s="46">
        <v>9.768158942229585E-3</v>
      </c>
    </row>
    <row r="374" spans="1:9">
      <c r="A374" s="46">
        <v>0.33267716535433073</v>
      </c>
      <c r="B374" s="46">
        <v>1.3438462236779354</v>
      </c>
      <c r="C374" s="46">
        <v>1.6692001491269299</v>
      </c>
      <c r="D374" s="46">
        <v>2.6725522142236038</v>
      </c>
      <c r="E374" s="46">
        <v>5.0392678077362065</v>
      </c>
      <c r="F374" s="46">
        <v>0.29553581864854617</v>
      </c>
      <c r="G374" s="46">
        <v>0.10246891181512344</v>
      </c>
      <c r="H374" s="46">
        <v>9.8303390132156859E-2</v>
      </c>
      <c r="I374" s="46">
        <v>8.0863039764342268E-2</v>
      </c>
    </row>
    <row r="375" spans="1:9">
      <c r="A375" s="46">
        <v>0.33366141732283466</v>
      </c>
      <c r="B375" s="46">
        <v>0.71998570490953695</v>
      </c>
      <c r="C375" s="46">
        <v>0.6198248247287067</v>
      </c>
      <c r="D375" s="46">
        <v>0.567477231324647</v>
      </c>
      <c r="E375" s="46">
        <v>2.6301876566258606</v>
      </c>
      <c r="F375" s="46">
        <v>-0.32852392146144493</v>
      </c>
      <c r="G375" s="46">
        <v>-9.5663676325062147E-2</v>
      </c>
      <c r="H375" s="46">
        <v>-5.6655465144528662E-2</v>
      </c>
      <c r="I375" s="46">
        <v>4.8352759798672082E-2</v>
      </c>
    </row>
    <row r="376" spans="1:9">
      <c r="A376" s="46">
        <v>0.3346456692913386</v>
      </c>
      <c r="B376" s="46">
        <v>0.76634413890542863</v>
      </c>
      <c r="C376" s="46">
        <v>1.3840579450811157</v>
      </c>
      <c r="D376" s="46">
        <v>1.3169826420222204</v>
      </c>
      <c r="E376" s="46">
        <v>1.5915680027707952</v>
      </c>
      <c r="F376" s="46">
        <v>-0.26612394263141298</v>
      </c>
      <c r="G376" s="46">
        <v>6.5003944830444124E-2</v>
      </c>
      <c r="H376" s="46">
        <v>2.7534324273671772E-2</v>
      </c>
      <c r="I376" s="46">
        <v>2.3235984777763969E-2</v>
      </c>
    </row>
    <row r="377" spans="1:9">
      <c r="A377" s="46">
        <v>0.33562992125984253</v>
      </c>
      <c r="B377" s="46">
        <v>1.4055373506805851</v>
      </c>
      <c r="C377" s="46">
        <v>2.7892681477385715</v>
      </c>
      <c r="D377" s="46">
        <v>2.9746750696394213</v>
      </c>
      <c r="E377" s="46">
        <v>7.2654385715476275</v>
      </c>
      <c r="F377" s="46">
        <v>0.34041968566847164</v>
      </c>
      <c r="G377" s="46">
        <v>0.20515584975695833</v>
      </c>
      <c r="H377" s="46">
        <v>0.10901348127433527</v>
      </c>
      <c r="I377" s="46">
        <v>9.9156433146434922E-2</v>
      </c>
    </row>
    <row r="378" spans="1:9">
      <c r="A378" s="46">
        <v>0.33661417322834647</v>
      </c>
      <c r="B378" s="46">
        <v>0.91464848626558437</v>
      </c>
      <c r="C378" s="46">
        <v>1.1491552388046762</v>
      </c>
      <c r="D378" s="46">
        <v>0.79887681183395642</v>
      </c>
      <c r="E378" s="46">
        <v>0.57451854646228429</v>
      </c>
      <c r="F378" s="46">
        <v>-8.9215455533807289E-2</v>
      </c>
      <c r="G378" s="46">
        <v>2.7805419498064858E-2</v>
      </c>
      <c r="H378" s="46">
        <v>-2.2454852303246817E-2</v>
      </c>
      <c r="I378" s="46">
        <v>-2.7711144971269912E-2</v>
      </c>
    </row>
    <row r="379" spans="1:9">
      <c r="A379" s="46">
        <v>0.3375984251968504</v>
      </c>
      <c r="B379" s="46">
        <v>1.2610652645182721</v>
      </c>
      <c r="C379" s="46">
        <v>1.9814858167286666</v>
      </c>
      <c r="D379" s="46">
        <v>1.1508290369907479</v>
      </c>
      <c r="E379" s="46">
        <v>2.9934249717690729</v>
      </c>
      <c r="F379" s="46">
        <v>0.23195681180388472</v>
      </c>
      <c r="G379" s="46">
        <v>0.13676939515539907</v>
      </c>
      <c r="H379" s="46">
        <v>1.4048258438140759E-2</v>
      </c>
      <c r="I379" s="46">
        <v>5.482091036770724E-2</v>
      </c>
    </row>
    <row r="380" spans="1:9">
      <c r="A380" s="46">
        <v>0.33858267716535434</v>
      </c>
      <c r="B380" s="46">
        <v>1.1488937159773762</v>
      </c>
      <c r="C380" s="46">
        <v>0.57806410784952456</v>
      </c>
      <c r="D380" s="46">
        <v>1.2013253758858964</v>
      </c>
      <c r="E380" s="46">
        <v>2.7460280648753068</v>
      </c>
      <c r="F380" s="46">
        <v>0.1387994932629342</v>
      </c>
      <c r="G380" s="46">
        <v>-0.10961410064514118</v>
      </c>
      <c r="H380" s="46">
        <v>1.8342542720967591E-2</v>
      </c>
      <c r="I380" s="46">
        <v>5.0507776378430493E-2</v>
      </c>
    </row>
    <row r="381" spans="1:9">
      <c r="A381" s="46">
        <v>0.33956692913385828</v>
      </c>
      <c r="B381" s="46">
        <v>0.66647494009313435</v>
      </c>
      <c r="C381" s="46">
        <v>0.68782395320520406</v>
      </c>
      <c r="D381" s="46">
        <v>0.61505989117378401</v>
      </c>
      <c r="E381" s="46">
        <v>0.27841586860616685</v>
      </c>
      <c r="F381" s="46">
        <v>-0.4057527393303571</v>
      </c>
      <c r="G381" s="46">
        <v>-7.4844471152270081E-2</v>
      </c>
      <c r="H381" s="46">
        <v>-4.8603563189472211E-2</v>
      </c>
      <c r="I381" s="46">
        <v>-6.393196764212554E-2</v>
      </c>
    </row>
    <row r="382" spans="1:9">
      <c r="A382" s="46">
        <v>0.34055118110236221</v>
      </c>
      <c r="B382" s="46">
        <v>1.1518102904238194</v>
      </c>
      <c r="C382" s="46">
        <v>2.0467938999757598</v>
      </c>
      <c r="D382" s="46">
        <v>2.0681284275289382</v>
      </c>
      <c r="E382" s="46">
        <v>3.7196487533745368</v>
      </c>
      <c r="F382" s="46">
        <v>0.14133487026116884</v>
      </c>
      <c r="G382" s="46">
        <v>0.14325492353412869</v>
      </c>
      <c r="H382" s="46">
        <v>7.2664405700463619E-2</v>
      </c>
      <c r="I382" s="46">
        <v>6.5681462134561081E-2</v>
      </c>
    </row>
    <row r="383" spans="1:9">
      <c r="A383" s="46">
        <v>0.34153543307086615</v>
      </c>
      <c r="B383" s="46">
        <v>1.0329788875978774</v>
      </c>
      <c r="C383" s="46">
        <v>1.302093655626924</v>
      </c>
      <c r="D383" s="46">
        <v>3.2953360934315841</v>
      </c>
      <c r="E383" s="46">
        <v>3.2661162415779366</v>
      </c>
      <c r="F383" s="46">
        <v>3.2446751978863861E-2</v>
      </c>
      <c r="G383" s="46">
        <v>5.2794694664903996E-2</v>
      </c>
      <c r="H383" s="46">
        <v>0.11925081637941699</v>
      </c>
      <c r="I383" s="46">
        <v>5.9180079266749008E-2</v>
      </c>
    </row>
    <row r="384" spans="1:9">
      <c r="A384" s="46">
        <v>0.34251968503937008</v>
      </c>
      <c r="B384" s="46">
        <v>1.0823111034938719</v>
      </c>
      <c r="C384" s="46">
        <v>0.85106529722459345</v>
      </c>
      <c r="D384" s="46">
        <v>1.3341113017548316</v>
      </c>
      <c r="E384" s="46">
        <v>0.51573511393512839</v>
      </c>
      <c r="F384" s="46">
        <v>7.9098665430962237E-2</v>
      </c>
      <c r="G384" s="46">
        <v>-3.225328467174228E-2</v>
      </c>
      <c r="H384" s="46">
        <v>2.8826537861178402E-2</v>
      </c>
      <c r="I384" s="46">
        <v>-3.3108099519711678E-2</v>
      </c>
    </row>
    <row r="385" spans="1:9">
      <c r="A385" s="46">
        <v>0.34350393700787402</v>
      </c>
      <c r="B385" s="46">
        <v>0.99175729211832819</v>
      </c>
      <c r="C385" s="46">
        <v>1.5023268628329522</v>
      </c>
      <c r="D385" s="46">
        <v>1.9196521766709138</v>
      </c>
      <c r="E385" s="46">
        <v>1.5406727304235288</v>
      </c>
      <c r="F385" s="46">
        <v>-8.2768668359761727E-3</v>
      </c>
      <c r="G385" s="46">
        <v>8.1403029612786518E-2</v>
      </c>
      <c r="H385" s="46">
        <v>6.5214401164470137E-2</v>
      </c>
      <c r="I385" s="46">
        <v>2.1610957948848986E-2</v>
      </c>
    </row>
    <row r="386" spans="1:9">
      <c r="A386" s="46">
        <v>0.34448818897637795</v>
      </c>
      <c r="B386" s="46">
        <v>1.2592048589400846</v>
      </c>
      <c r="C386" s="46">
        <v>2.1255172169064136</v>
      </c>
      <c r="D386" s="46">
        <v>1.5533630851228484</v>
      </c>
      <c r="E386" s="46">
        <v>3.592189756185487</v>
      </c>
      <c r="F386" s="46">
        <v>0.23048045742521225</v>
      </c>
      <c r="G386" s="46">
        <v>0.15080303379031726</v>
      </c>
      <c r="H386" s="46">
        <v>4.4042231279858193E-2</v>
      </c>
      <c r="I386" s="46">
        <v>6.3938098824524045E-2</v>
      </c>
    </row>
    <row r="387" spans="1:9">
      <c r="A387" s="46">
        <v>0.34547244094488189</v>
      </c>
      <c r="B387" s="46">
        <v>0.888184121783133</v>
      </c>
      <c r="C387" s="46">
        <v>1.0062332295090812</v>
      </c>
      <c r="D387" s="46">
        <v>1.8411741828898875</v>
      </c>
      <c r="E387" s="46">
        <v>7.5455472314627929</v>
      </c>
      <c r="F387" s="46">
        <v>-0.11857621313246092</v>
      </c>
      <c r="G387" s="46">
        <v>1.2427766570744848E-3</v>
      </c>
      <c r="H387" s="46">
        <v>6.1040351096925051E-2</v>
      </c>
      <c r="I387" s="46">
        <v>0.10104788093053119</v>
      </c>
    </row>
    <row r="388" spans="1:9">
      <c r="A388" s="46">
        <v>0.34645669291338582</v>
      </c>
      <c r="B388" s="46">
        <v>1.480777778590153</v>
      </c>
      <c r="C388" s="46">
        <v>1.7962107103889924</v>
      </c>
      <c r="D388" s="46">
        <v>3.2051786827039463</v>
      </c>
      <c r="E388" s="46">
        <v>16.438674622918082</v>
      </c>
      <c r="F388" s="46">
        <v>0.39256747580998441</v>
      </c>
      <c r="G388" s="46">
        <v>0.11713585700823678</v>
      </c>
      <c r="H388" s="46">
        <v>0.11647678400522717</v>
      </c>
      <c r="I388" s="46">
        <v>0.1399818383667116</v>
      </c>
    </row>
    <row r="389" spans="1:9">
      <c r="A389" s="46">
        <v>0.34744094488188976</v>
      </c>
      <c r="B389" s="46">
        <v>1.4637575380059091</v>
      </c>
      <c r="C389" s="46">
        <v>1.4484325259935176</v>
      </c>
      <c r="D389" s="46">
        <v>2.5324826716973079</v>
      </c>
      <c r="E389" s="46">
        <v>5.506390746897627</v>
      </c>
      <c r="F389" s="46">
        <v>0.38100678570707414</v>
      </c>
      <c r="G389" s="46">
        <v>7.4096391031291661E-2</v>
      </c>
      <c r="H389" s="46">
        <v>9.2920011474702885E-2</v>
      </c>
      <c r="I389" s="46">
        <v>8.5295468583688097E-2</v>
      </c>
    </row>
    <row r="390" spans="1:9">
      <c r="A390" s="46">
        <v>0.34842519685039369</v>
      </c>
      <c r="B390" s="46">
        <v>1.0674674184924711</v>
      </c>
      <c r="C390" s="46">
        <v>1.3953982610135902</v>
      </c>
      <c r="D390" s="46">
        <v>1.4430722016920057</v>
      </c>
      <c r="E390" s="46">
        <v>0.93042291660103071</v>
      </c>
      <c r="F390" s="46">
        <v>6.5288944336329369E-2</v>
      </c>
      <c r="G390" s="46">
        <v>6.6635973258864806E-2</v>
      </c>
      <c r="H390" s="46">
        <v>3.6677431436257957E-2</v>
      </c>
      <c r="I390" s="46">
        <v>-3.6058023584237221E-3</v>
      </c>
    </row>
    <row r="391" spans="1:9">
      <c r="A391" s="46">
        <v>0.34940944881889763</v>
      </c>
      <c r="B391" s="46">
        <v>1.257403744420575</v>
      </c>
      <c r="C391" s="46">
        <v>1.400870285270468</v>
      </c>
      <c r="D391" s="46">
        <v>1.2389493638474729</v>
      </c>
      <c r="E391" s="46">
        <v>7.0406387136074251</v>
      </c>
      <c r="F391" s="46">
        <v>0.2290490748696388</v>
      </c>
      <c r="G391" s="46">
        <v>6.7418735164783111E-2</v>
      </c>
      <c r="H391" s="46">
        <v>2.1426373324646579E-2</v>
      </c>
      <c r="I391" s="46">
        <v>9.7584944620962732E-2</v>
      </c>
    </row>
    <row r="392" spans="1:9">
      <c r="A392" s="46">
        <v>0.35039370078740156</v>
      </c>
      <c r="B392" s="46">
        <v>0.87062969417510194</v>
      </c>
      <c r="C392" s="46">
        <v>0.63398723965109482</v>
      </c>
      <c r="D392" s="46">
        <v>0.64902057320466389</v>
      </c>
      <c r="E392" s="46">
        <v>1.0892672439544899</v>
      </c>
      <c r="F392" s="46">
        <v>-0.13853854273240618</v>
      </c>
      <c r="G392" s="46">
        <v>-9.1145290296149109E-2</v>
      </c>
      <c r="H392" s="46">
        <v>-4.322908629273739E-2</v>
      </c>
      <c r="I392" s="46">
        <v>4.2752608462376315E-3</v>
      </c>
    </row>
    <row r="393" spans="1:9">
      <c r="A393" s="46">
        <v>0.3513779527559055</v>
      </c>
      <c r="B393" s="46">
        <v>1.1515137137253346</v>
      </c>
      <c r="C393" s="46">
        <v>1.3425261389963417</v>
      </c>
      <c r="D393" s="46">
        <v>1.1186293417712552</v>
      </c>
      <c r="E393" s="46">
        <v>0.29164816085291156</v>
      </c>
      <c r="F393" s="46">
        <v>0.14107734965217977</v>
      </c>
      <c r="G393" s="46">
        <v>5.8910603519934712E-2</v>
      </c>
      <c r="H393" s="46">
        <v>1.1210413385987666E-2</v>
      </c>
      <c r="I393" s="46">
        <v>-6.1610356590493867E-2</v>
      </c>
    </row>
    <row r="394" spans="1:9">
      <c r="A394" s="46">
        <v>0.35236220472440943</v>
      </c>
      <c r="B394" s="46">
        <v>1.3052280106220038</v>
      </c>
      <c r="C394" s="46">
        <v>1.9480901138764053</v>
      </c>
      <c r="D394" s="46">
        <v>1.4757663799409531</v>
      </c>
      <c r="E394" s="46">
        <v>3.8530357158949369</v>
      </c>
      <c r="F394" s="46">
        <v>0.26637774629590305</v>
      </c>
      <c r="G394" s="46">
        <v>0.13336989276810871</v>
      </c>
      <c r="H394" s="46">
        <v>3.891774344780146E-2</v>
      </c>
      <c r="I394" s="46">
        <v>6.7443066761689763E-2</v>
      </c>
    </row>
    <row r="395" spans="1:9">
      <c r="A395" s="46">
        <v>0.35334645669291337</v>
      </c>
      <c r="B395" s="46">
        <v>1.0599522824186469</v>
      </c>
      <c r="C395" s="46">
        <v>1.8651911094857492</v>
      </c>
      <c r="D395" s="46">
        <v>2.078858398224638</v>
      </c>
      <c r="E395" s="46">
        <v>7.3566129300551619</v>
      </c>
      <c r="F395" s="46">
        <v>5.8223890524516694E-2</v>
      </c>
      <c r="G395" s="46">
        <v>0.12467270388401079</v>
      </c>
      <c r="H395" s="46">
        <v>7.318188960341894E-2</v>
      </c>
      <c r="I395" s="46">
        <v>9.9779981354781416E-2</v>
      </c>
    </row>
    <row r="396" spans="1:9">
      <c r="A396" s="46">
        <v>0.3543307086614173</v>
      </c>
      <c r="B396" s="46">
        <v>0.78495952666284718</v>
      </c>
      <c r="C396" s="46">
        <v>0.83807481390148442</v>
      </c>
      <c r="D396" s="46">
        <v>0.57374070320998505</v>
      </c>
      <c r="E396" s="46">
        <v>1.5624061955152568</v>
      </c>
      <c r="F396" s="46">
        <v>-0.24212312092018565</v>
      </c>
      <c r="G396" s="46">
        <v>-3.532958115058054E-2</v>
      </c>
      <c r="H396" s="46">
        <v>-5.5557772129424275E-2</v>
      </c>
      <c r="I396" s="46">
        <v>2.231135329780095E-2</v>
      </c>
    </row>
    <row r="397" spans="1:9">
      <c r="A397" s="46">
        <v>0.35531496062992124</v>
      </c>
      <c r="B397" s="46">
        <v>0.95752501103878129</v>
      </c>
      <c r="C397" s="46">
        <v>0.85960858086914027</v>
      </c>
      <c r="D397" s="46">
        <v>0.45510319096861956</v>
      </c>
      <c r="E397" s="46">
        <v>1.013553251313547</v>
      </c>
      <c r="F397" s="46">
        <v>-4.3403437079160598E-2</v>
      </c>
      <c r="G397" s="46">
        <v>-3.0255626373163098E-2</v>
      </c>
      <c r="H397" s="46">
        <v>-7.872310924072827E-2</v>
      </c>
      <c r="I397" s="46">
        <v>6.7311137631141378E-4</v>
      </c>
    </row>
    <row r="398" spans="1:9">
      <c r="A398" s="46">
        <v>0.35629921259842517</v>
      </c>
      <c r="B398" s="46">
        <v>0.93735308520010852</v>
      </c>
      <c r="C398" s="46">
        <v>1.1888787244965844</v>
      </c>
      <c r="D398" s="46">
        <v>0.94096418988358599</v>
      </c>
      <c r="E398" s="46">
        <v>2.0920621871243901</v>
      </c>
      <c r="F398" s="46">
        <v>-6.469524253761251E-2</v>
      </c>
      <c r="G398" s="46">
        <v>3.460212292124798E-2</v>
      </c>
      <c r="H398" s="46">
        <v>-6.0850195504956288E-3</v>
      </c>
      <c r="I398" s="46">
        <v>3.6907513595987471E-2</v>
      </c>
    </row>
    <row r="399" spans="1:9">
      <c r="A399" s="46">
        <v>0.35728346456692911</v>
      </c>
      <c r="B399" s="46">
        <v>1.3157623699923156</v>
      </c>
      <c r="C399" s="46">
        <v>2.2862272159412687</v>
      </c>
      <c r="D399" s="46">
        <v>1.3273020272273817</v>
      </c>
      <c r="E399" s="46">
        <v>5.234983372172902</v>
      </c>
      <c r="F399" s="46">
        <v>0.2744162466837618</v>
      </c>
      <c r="G399" s="46">
        <v>0.16538059099665881</v>
      </c>
      <c r="H399" s="46">
        <v>2.8314833098056529E-2</v>
      </c>
      <c r="I399" s="46">
        <v>8.2768183401860401E-2</v>
      </c>
    </row>
    <row r="400" spans="1:9">
      <c r="A400" s="46">
        <v>0.35826771653543305</v>
      </c>
      <c r="B400" s="46">
        <v>1.0473306375970362</v>
      </c>
      <c r="C400" s="46">
        <v>2.0801721493696532</v>
      </c>
      <c r="D400" s="46">
        <v>2.8180041785568468</v>
      </c>
      <c r="E400" s="46">
        <v>16.475531996297622</v>
      </c>
      <c r="F400" s="46">
        <v>4.6244677257204062E-2</v>
      </c>
      <c r="G400" s="46">
        <v>0.14649013088169827</v>
      </c>
      <c r="H400" s="46">
        <v>0.10360288962847738</v>
      </c>
      <c r="I400" s="46">
        <v>0.14009381854965139</v>
      </c>
    </row>
    <row r="401" spans="1:9">
      <c r="A401" s="46">
        <v>0.35925196850393698</v>
      </c>
      <c r="B401" s="46">
        <v>0.70941383064217745</v>
      </c>
      <c r="C401" s="46">
        <v>1.9082682963135229</v>
      </c>
      <c r="D401" s="46">
        <v>2.1044394088796095</v>
      </c>
      <c r="E401" s="46">
        <v>3.2499376803574402</v>
      </c>
      <c r="F401" s="46">
        <v>-0.34331624057924326</v>
      </c>
      <c r="G401" s="46">
        <v>0.12923923593140813</v>
      </c>
      <c r="H401" s="46">
        <v>7.4404911759501077E-2</v>
      </c>
      <c r="I401" s="46">
        <v>5.893179104415823E-2</v>
      </c>
    </row>
    <row r="402" spans="1:9">
      <c r="A402" s="46">
        <v>0.36023622047244097</v>
      </c>
      <c r="B402" s="46">
        <v>0.80698178405439136</v>
      </c>
      <c r="C402" s="46">
        <v>1.1541670531092834</v>
      </c>
      <c r="D402" s="46">
        <v>2.4445671223424603</v>
      </c>
      <c r="E402" s="46">
        <v>3.8894347730556218</v>
      </c>
      <c r="F402" s="46">
        <v>-0.2144541833902561</v>
      </c>
      <c r="G402" s="46">
        <v>2.8675783533843768E-2</v>
      </c>
      <c r="H402" s="46">
        <v>8.9386806117562528E-2</v>
      </c>
      <c r="I402" s="46">
        <v>6.7913192225826008E-2</v>
      </c>
    </row>
    <row r="403" spans="1:9">
      <c r="A403" s="46">
        <v>0.36122047244094491</v>
      </c>
      <c r="B403" s="46">
        <v>1.2402535482913897</v>
      </c>
      <c r="C403" s="46">
        <v>0.96646558808644822</v>
      </c>
      <c r="D403" s="46">
        <v>1.6090476190491789</v>
      </c>
      <c r="E403" s="46">
        <v>1.9091516542799716</v>
      </c>
      <c r="F403" s="46">
        <v>0.21531583314343883</v>
      </c>
      <c r="G403" s="46">
        <v>-6.8219171275218926E-3</v>
      </c>
      <c r="H403" s="46">
        <v>4.7564246300374501E-2</v>
      </c>
      <c r="I403" s="46">
        <v>3.2332949166369924E-2</v>
      </c>
    </row>
    <row r="404" spans="1:9">
      <c r="A404" s="46">
        <v>0.36220472440944884</v>
      </c>
      <c r="B404" s="46">
        <v>1.1348062144918207</v>
      </c>
      <c r="C404" s="46">
        <v>1.3150507089313597</v>
      </c>
      <c r="D404" s="46">
        <v>2.8144190611632554</v>
      </c>
      <c r="E404" s="46">
        <v>2.2584982396423952</v>
      </c>
      <c r="F404" s="46">
        <v>0.12646190022573919</v>
      </c>
      <c r="G404" s="46">
        <v>5.4775045362244888E-2</v>
      </c>
      <c r="H404" s="46">
        <v>0.10347558677053592</v>
      </c>
      <c r="I404" s="46">
        <v>4.0735004833779918E-2</v>
      </c>
    </row>
    <row r="405" spans="1:9">
      <c r="A405" s="46">
        <v>0.36318897637795278</v>
      </c>
      <c r="B405" s="46">
        <v>0.95565287642489605</v>
      </c>
      <c r="C405" s="46">
        <v>0.70377186011982296</v>
      </c>
      <c r="D405" s="46">
        <v>0.80722169677532529</v>
      </c>
      <c r="E405" s="46">
        <v>0.85717338136688048</v>
      </c>
      <c r="F405" s="46">
        <v>-4.5360531841450995E-2</v>
      </c>
      <c r="G405" s="46">
        <v>-7.0260207534687008E-2</v>
      </c>
      <c r="H405" s="46">
        <v>-2.1415693124633539E-2</v>
      </c>
      <c r="I405" s="46">
        <v>-7.7057534433321098E-3</v>
      </c>
    </row>
    <row r="406" spans="1:9">
      <c r="A406" s="46">
        <v>0.36417322834645671</v>
      </c>
      <c r="B406" s="46">
        <v>1.3655622737789901</v>
      </c>
      <c r="C406" s="46">
        <v>1.4181518901198618</v>
      </c>
      <c r="D406" s="46">
        <v>1.0833883431590514</v>
      </c>
      <c r="E406" s="46">
        <v>2.1236540881751362</v>
      </c>
      <c r="F406" s="46">
        <v>0.31156626600268228</v>
      </c>
      <c r="G406" s="46">
        <v>6.9870907622767292E-2</v>
      </c>
      <c r="H406" s="46">
        <v>8.0093484685024863E-3</v>
      </c>
      <c r="I406" s="46">
        <v>3.7656911572108584E-2</v>
      </c>
    </row>
    <row r="407" spans="1:9">
      <c r="A407" s="46">
        <v>0.36515748031496065</v>
      </c>
      <c r="B407" s="46">
        <v>1.4822712666015985</v>
      </c>
      <c r="C407" s="46">
        <v>1.5613916721815837</v>
      </c>
      <c r="D407" s="46">
        <v>2.7660536900936954</v>
      </c>
      <c r="E407" s="46">
        <v>1.5278152669979259</v>
      </c>
      <c r="F407" s="46">
        <v>0.39357555101572189</v>
      </c>
      <c r="G407" s="46">
        <v>8.9115504226243661E-2</v>
      </c>
      <c r="H407" s="46">
        <v>0.10174216437894283</v>
      </c>
      <c r="I407" s="46">
        <v>2.119193924369709E-2</v>
      </c>
    </row>
    <row r="408" spans="1:9">
      <c r="A408" s="46">
        <v>0.36614173228346458</v>
      </c>
      <c r="B408" s="46">
        <v>0.74603775950987283</v>
      </c>
      <c r="C408" s="46">
        <v>0.97150559106855028</v>
      </c>
      <c r="D408" s="46">
        <v>1.168135624229943</v>
      </c>
      <c r="E408" s="46">
        <v>1.7189463232640283</v>
      </c>
      <c r="F408" s="46">
        <v>-0.29297906409434393</v>
      </c>
      <c r="G408" s="46">
        <v>-5.781651018525652E-3</v>
      </c>
      <c r="H408" s="46">
        <v>1.5540899430024537E-2</v>
      </c>
      <c r="I408" s="46">
        <v>2.7085575017707725E-2</v>
      </c>
    </row>
    <row r="409" spans="1:9">
      <c r="A409" s="46">
        <v>0.36712598425196852</v>
      </c>
      <c r="B409" s="46">
        <v>1.494116011480437</v>
      </c>
      <c r="C409" s="46">
        <v>1.5009800406485561</v>
      </c>
      <c r="D409" s="46">
        <v>2.1510593939892755</v>
      </c>
      <c r="E409" s="46">
        <v>4.3365202365168818</v>
      </c>
      <c r="F409" s="46">
        <v>0.40153473528922801</v>
      </c>
      <c r="G409" s="46">
        <v>8.1223651038706213E-2</v>
      </c>
      <c r="H409" s="46">
        <v>7.6596046217275643E-2</v>
      </c>
      <c r="I409" s="46">
        <v>7.3353611884337228E-2</v>
      </c>
    </row>
    <row r="410" spans="1:9">
      <c r="A410" s="46">
        <v>0.36811023622047245</v>
      </c>
      <c r="B410" s="46">
        <v>0.93048136550212457</v>
      </c>
      <c r="C410" s="46">
        <v>0.7957397931245126</v>
      </c>
      <c r="D410" s="46">
        <v>0.72380858664517</v>
      </c>
      <c r="E410" s="46">
        <v>1.904912832804331</v>
      </c>
      <c r="F410" s="46">
        <v>-7.205322942800807E-2</v>
      </c>
      <c r="G410" s="46">
        <v>-4.5696607927718888E-2</v>
      </c>
      <c r="H410" s="46">
        <v>-3.2322830463857186E-2</v>
      </c>
      <c r="I410" s="46">
        <v>3.2221812523684223E-2</v>
      </c>
    </row>
    <row r="411" spans="1:9">
      <c r="A411" s="46">
        <v>0.36909448818897639</v>
      </c>
      <c r="B411" s="46">
        <v>0.88491163324179412</v>
      </c>
      <c r="C411" s="46">
        <v>2.6562081493167544</v>
      </c>
      <c r="D411" s="46">
        <v>2.185164826526846</v>
      </c>
      <c r="E411" s="46">
        <v>2.2376540845341184</v>
      </c>
      <c r="F411" s="46">
        <v>-0.12226748840379559</v>
      </c>
      <c r="G411" s="46">
        <v>0.19537991960302611</v>
      </c>
      <c r="H411" s="46">
        <v>7.8169126118383503E-2</v>
      </c>
      <c r="I411" s="46">
        <v>4.027140166960351E-2</v>
      </c>
    </row>
    <row r="412" spans="1:9">
      <c r="A412" s="46">
        <v>0.37007874015748032</v>
      </c>
      <c r="B412" s="46">
        <v>0.83410941260635463</v>
      </c>
      <c r="C412" s="46">
        <v>1.2681065662302826</v>
      </c>
      <c r="D412" s="46">
        <v>2.3013566169080599</v>
      </c>
      <c r="E412" s="46">
        <v>3.1660481409782411</v>
      </c>
      <c r="F412" s="46">
        <v>-0.18139069505258365</v>
      </c>
      <c r="G412" s="46">
        <v>4.7504979050400034E-2</v>
      </c>
      <c r="H412" s="46">
        <v>8.3349878249002002E-2</v>
      </c>
      <c r="I412" s="46">
        <v>5.7624208347928987E-2</v>
      </c>
    </row>
    <row r="413" spans="1:9">
      <c r="A413" s="46">
        <v>0.37106299212598426</v>
      </c>
      <c r="B413" s="46">
        <v>1.1660622814687769</v>
      </c>
      <c r="C413" s="46">
        <v>1.765612582734212</v>
      </c>
      <c r="D413" s="46">
        <v>1.9745945553503659</v>
      </c>
      <c r="E413" s="46">
        <v>2.8642534702209304</v>
      </c>
      <c r="F413" s="46">
        <v>0.15363250114053481</v>
      </c>
      <c r="G413" s="46">
        <v>0.11369954050804716</v>
      </c>
      <c r="H413" s="46">
        <v>6.8036308884833682E-2</v>
      </c>
      <c r="I413" s="46">
        <v>5.2615387367721297E-2</v>
      </c>
    </row>
    <row r="414" spans="1:9">
      <c r="A414" s="46">
        <v>0.37204724409448819</v>
      </c>
      <c r="B414" s="46">
        <v>0.84403441578244032</v>
      </c>
      <c r="C414" s="46">
        <v>1.2781796976801174</v>
      </c>
      <c r="D414" s="46">
        <v>1.5663819415268863</v>
      </c>
      <c r="E414" s="46">
        <v>1.1976475513690577</v>
      </c>
      <c r="F414" s="46">
        <v>-0.16956200822412623</v>
      </c>
      <c r="G414" s="46">
        <v>4.9087390916857279E-2</v>
      </c>
      <c r="H414" s="46">
        <v>4.4876846408036429E-2</v>
      </c>
      <c r="I414" s="46">
        <v>9.0179629443511225E-3</v>
      </c>
    </row>
    <row r="415" spans="1:9">
      <c r="A415" s="46">
        <v>0.37303149606299213</v>
      </c>
      <c r="B415" s="46">
        <v>1.2140878419819714</v>
      </c>
      <c r="C415" s="46">
        <v>2.7845644290312794</v>
      </c>
      <c r="D415" s="46">
        <v>2.6298715557402641</v>
      </c>
      <c r="E415" s="46">
        <v>3.4144532391492506</v>
      </c>
      <c r="F415" s="46">
        <v>0.19399304750066107</v>
      </c>
      <c r="G415" s="46">
        <v>0.20481829244721866</v>
      </c>
      <c r="H415" s="46">
        <v>9.6693500687548117E-2</v>
      </c>
      <c r="I415" s="46">
        <v>6.1400868726903778E-2</v>
      </c>
    </row>
    <row r="416" spans="1:9">
      <c r="A416" s="46">
        <v>0.37401574803149606</v>
      </c>
      <c r="B416" s="46">
        <v>0.72871368557956751</v>
      </c>
      <c r="C416" s="46">
        <v>1.1123879503032492</v>
      </c>
      <c r="D416" s="46">
        <v>1.7599251574619956</v>
      </c>
      <c r="E416" s="46">
        <v>1.8950849283465729</v>
      </c>
      <c r="F416" s="46">
        <v>-0.31647437366770109</v>
      </c>
      <c r="G416" s="46">
        <v>2.130180223144729E-2</v>
      </c>
      <c r="H416" s="46">
        <v>5.6527128397656147E-2</v>
      </c>
      <c r="I416" s="46">
        <v>3.1963182729978321E-2</v>
      </c>
    </row>
    <row r="417" spans="1:9">
      <c r="A417" s="46">
        <v>0.375</v>
      </c>
      <c r="B417" s="46">
        <v>1.1934176328292661</v>
      </c>
      <c r="C417" s="46">
        <v>2.2792520930637052</v>
      </c>
      <c r="D417" s="46">
        <v>1.3674337462239312</v>
      </c>
      <c r="E417" s="46">
        <v>1.055646158277088</v>
      </c>
      <c r="F417" s="46">
        <v>0.17682115128516596</v>
      </c>
      <c r="G417" s="46">
        <v>0.16476947195898539</v>
      </c>
      <c r="H417" s="46">
        <v>3.1293580530955344E-2</v>
      </c>
      <c r="I417" s="46">
        <v>2.7076525871988243E-3</v>
      </c>
    </row>
    <row r="418" spans="1:9">
      <c r="A418" s="46">
        <v>0.37598425196850394</v>
      </c>
      <c r="B418" s="46">
        <v>0.81890640468768816</v>
      </c>
      <c r="C418" s="46">
        <v>0.7986877253633109</v>
      </c>
      <c r="D418" s="46">
        <v>1.002197845886204</v>
      </c>
      <c r="E418" s="46">
        <v>1.737385770174497</v>
      </c>
      <c r="F418" s="46">
        <v>-0.19978548165013604</v>
      </c>
      <c r="G418" s="46">
        <v>-4.4957048289237175E-2</v>
      </c>
      <c r="H418" s="46">
        <v>2.1954341560288248E-4</v>
      </c>
      <c r="I418" s="46">
        <v>2.7619077625556536E-2</v>
      </c>
    </row>
    <row r="419" spans="1:9">
      <c r="A419" s="46">
        <v>0.37696850393700787</v>
      </c>
      <c r="B419" s="46">
        <v>1.1658478041103639</v>
      </c>
      <c r="C419" s="46">
        <v>2.5478287983164885</v>
      </c>
      <c r="D419" s="46">
        <v>1.7417417376009137</v>
      </c>
      <c r="E419" s="46">
        <v>3.4353641786273861</v>
      </c>
      <c r="F419" s="46">
        <v>0.15344855120151776</v>
      </c>
      <c r="G419" s="46">
        <v>0.18704830896778071</v>
      </c>
      <c r="H419" s="46">
        <v>5.5488561118261469E-2</v>
      </c>
      <c r="I419" s="46">
        <v>6.1706147001672637E-2</v>
      </c>
    </row>
    <row r="420" spans="1:9">
      <c r="A420" s="46">
        <v>0.37795275590551181</v>
      </c>
      <c r="B420" s="46">
        <v>1.1769174986193396</v>
      </c>
      <c r="C420" s="46">
        <v>1.2168130020819725</v>
      </c>
      <c r="D420" s="46">
        <v>1.4850035208624708</v>
      </c>
      <c r="E420" s="46">
        <v>2.2265407068466683</v>
      </c>
      <c r="F420" s="46">
        <v>0.16289873119041881</v>
      </c>
      <c r="G420" s="46">
        <v>3.924702947551266E-2</v>
      </c>
      <c r="H420" s="46">
        <v>3.9541714320301111E-2</v>
      </c>
      <c r="I420" s="46">
        <v>4.0022456424946735E-2</v>
      </c>
    </row>
    <row r="421" spans="1:9">
      <c r="A421" s="46">
        <v>0.37893700787401574</v>
      </c>
      <c r="B421" s="46">
        <v>0.86449483827478868</v>
      </c>
      <c r="C421" s="46">
        <v>0.88174788165596896</v>
      </c>
      <c r="D421" s="46">
        <v>0.95452426162681836</v>
      </c>
      <c r="E421" s="46">
        <v>2.1350222747337808</v>
      </c>
      <c r="F421" s="46">
        <v>-0.14560994464030846</v>
      </c>
      <c r="G421" s="46">
        <v>-2.5169822460084996E-2</v>
      </c>
      <c r="H421" s="46">
        <v>-4.6542217986600964E-3</v>
      </c>
      <c r="I421" s="46">
        <v>3.7923853987836986E-2</v>
      </c>
    </row>
    <row r="422" spans="1:9">
      <c r="A422" s="46">
        <v>0.37992125984251968</v>
      </c>
      <c r="B422" s="46">
        <v>0.93504666755099219</v>
      </c>
      <c r="C422" s="46">
        <v>2.070426135757268</v>
      </c>
      <c r="D422" s="46">
        <v>4.2811205482858687</v>
      </c>
      <c r="E422" s="46">
        <v>6.2149446699854298</v>
      </c>
      <c r="F422" s="46">
        <v>-6.7158839119760463E-2</v>
      </c>
      <c r="G422" s="46">
        <v>0.14555088975502667</v>
      </c>
      <c r="H422" s="46">
        <v>0.14542147856745224</v>
      </c>
      <c r="I422" s="46">
        <v>9.1347841113291667E-2</v>
      </c>
    </row>
    <row r="423" spans="1:9">
      <c r="A423" s="46">
        <v>0.38090551181102361</v>
      </c>
      <c r="B423" s="46">
        <v>0.85555751665088009</v>
      </c>
      <c r="C423" s="46">
        <v>0.89530640581860865</v>
      </c>
      <c r="D423" s="46">
        <v>0.8720317506934061</v>
      </c>
      <c r="E423" s="46">
        <v>2.3971899542181858</v>
      </c>
      <c r="F423" s="46">
        <v>-0.1560019562898679</v>
      </c>
      <c r="G423" s="46">
        <v>-2.211785328533996E-2</v>
      </c>
      <c r="H423" s="46">
        <v>-1.3692944439038509E-2</v>
      </c>
      <c r="I423" s="46">
        <v>4.371485994808099E-2</v>
      </c>
    </row>
    <row r="424" spans="1:9">
      <c r="A424" s="46">
        <v>0.38188976377952755</v>
      </c>
      <c r="B424" s="46">
        <v>1.198819046166443</v>
      </c>
      <c r="C424" s="46">
        <v>0.79344262610041905</v>
      </c>
      <c r="D424" s="46">
        <v>1.4244134971300395</v>
      </c>
      <c r="E424" s="46">
        <v>2.8682194368280212</v>
      </c>
      <c r="F424" s="46">
        <v>0.18133694402722525</v>
      </c>
      <c r="G424" s="46">
        <v>-4.6274809296237798E-2</v>
      </c>
      <c r="H424" s="46">
        <v>3.537601480365464E-2</v>
      </c>
      <c r="I424" s="46">
        <v>5.268457159770653E-2</v>
      </c>
    </row>
    <row r="425" spans="1:9">
      <c r="A425" s="46">
        <v>0.38287401574803148</v>
      </c>
      <c r="B425" s="46">
        <v>1.1865829395711811</v>
      </c>
      <c r="C425" s="46">
        <v>1.1030435379116421</v>
      </c>
      <c r="D425" s="46">
        <v>0.94800604950315337</v>
      </c>
      <c r="E425" s="46">
        <v>1.627083155658712</v>
      </c>
      <c r="F425" s="46">
        <v>0.17107769716546004</v>
      </c>
      <c r="G425" s="46">
        <v>1.9614642352078087E-2</v>
      </c>
      <c r="H425" s="46">
        <v>-5.3394395415035769E-3</v>
      </c>
      <c r="I425" s="46">
        <v>2.4339446836975621E-2</v>
      </c>
    </row>
    <row r="426" spans="1:9">
      <c r="A426" s="46">
        <v>0.38385826771653542</v>
      </c>
      <c r="B426" s="46">
        <v>0.80730958157347243</v>
      </c>
      <c r="C426" s="46">
        <v>0.85829233694082518</v>
      </c>
      <c r="D426" s="46">
        <v>0.80702885234890187</v>
      </c>
      <c r="E426" s="46">
        <v>1.0469932212146069</v>
      </c>
      <c r="F426" s="46">
        <v>-0.21404806398632933</v>
      </c>
      <c r="G426" s="46">
        <v>-3.056210369609532E-2</v>
      </c>
      <c r="H426" s="46">
        <v>-2.1439585875042754E-2</v>
      </c>
      <c r="I426" s="46">
        <v>2.2961228691411829E-3</v>
      </c>
    </row>
    <row r="427" spans="1:9">
      <c r="A427" s="46">
        <v>0.38484251968503935</v>
      </c>
      <c r="B427" s="46">
        <v>1.2752560869048464</v>
      </c>
      <c r="C427" s="46">
        <v>1.6816888939414463</v>
      </c>
      <c r="D427" s="46">
        <v>1.1511773742396045</v>
      </c>
      <c r="E427" s="46">
        <v>2.2736755190168569</v>
      </c>
      <c r="F427" s="46">
        <v>0.24314701091662105</v>
      </c>
      <c r="G427" s="46">
        <v>0.10395971649166151</v>
      </c>
      <c r="H427" s="46">
        <v>1.4078522233221086E-2</v>
      </c>
      <c r="I427" s="46">
        <v>4.1069884671084744E-2</v>
      </c>
    </row>
    <row r="428" spans="1:9">
      <c r="A428" s="46">
        <v>0.38582677165354329</v>
      </c>
      <c r="B428" s="46">
        <v>0.99014558759794236</v>
      </c>
      <c r="C428" s="46">
        <v>1.4937628249184489</v>
      </c>
      <c r="D428" s="46">
        <v>4.755323959195433</v>
      </c>
      <c r="E428" s="46">
        <v>7.5674274043511893</v>
      </c>
      <c r="F428" s="46">
        <v>-9.9032884857558207E-3</v>
      </c>
      <c r="G428" s="46">
        <v>8.0259664476058076E-2</v>
      </c>
      <c r="H428" s="46">
        <v>0.15592648238964552</v>
      </c>
      <c r="I428" s="46">
        <v>0.10119265843928101</v>
      </c>
    </row>
    <row r="429" spans="1:9">
      <c r="A429" s="46">
        <v>0.38681102362204722</v>
      </c>
      <c r="B429" s="46">
        <v>1.07156854145112</v>
      </c>
      <c r="C429" s="46">
        <v>1.2303125283891461</v>
      </c>
      <c r="D429" s="46">
        <v>0.82515503000589274</v>
      </c>
      <c r="E429" s="46">
        <v>1.0157942543421967</v>
      </c>
      <c r="F429" s="46">
        <v>6.9123501642173207E-2</v>
      </c>
      <c r="G429" s="46">
        <v>4.1453645046132637E-2</v>
      </c>
      <c r="H429" s="46">
        <v>-1.9218399514264028E-2</v>
      </c>
      <c r="I429" s="46">
        <v>7.8354115402821532E-4</v>
      </c>
    </row>
    <row r="430" spans="1:9">
      <c r="A430" s="46">
        <v>0.38779527559055116</v>
      </c>
      <c r="B430" s="46">
        <v>1.0064102372358172</v>
      </c>
      <c r="C430" s="46">
        <v>1.6816062221764791</v>
      </c>
      <c r="D430" s="46">
        <v>1.9793597177728797</v>
      </c>
      <c r="E430" s="46">
        <v>3.3488166229288634</v>
      </c>
      <c r="F430" s="46">
        <v>6.3897790464618447E-3</v>
      </c>
      <c r="G430" s="46">
        <v>0.10394988425724501</v>
      </c>
      <c r="H430" s="46">
        <v>6.8277341754733642E-2</v>
      </c>
      <c r="I430" s="46">
        <v>6.0430351827184481E-2</v>
      </c>
    </row>
    <row r="431" spans="1:9">
      <c r="A431" s="46">
        <v>0.38877952755905509</v>
      </c>
      <c r="B431" s="46">
        <v>0.83001652894425781</v>
      </c>
      <c r="C431" s="46">
        <v>0.71645557706352403</v>
      </c>
      <c r="D431" s="46">
        <v>1.4964656522315556</v>
      </c>
      <c r="E431" s="46">
        <v>1.5812100527501807</v>
      </c>
      <c r="F431" s="46">
        <v>-0.18630966399911023</v>
      </c>
      <c r="G431" s="46">
        <v>-6.6687806709465142E-2</v>
      </c>
      <c r="H431" s="46">
        <v>4.031060959800941E-2</v>
      </c>
      <c r="I431" s="46">
        <v>2.2909520504584328E-2</v>
      </c>
    </row>
    <row r="432" spans="1:9">
      <c r="A432" s="46">
        <v>0.38976377952755903</v>
      </c>
      <c r="B432" s="46">
        <v>1.1242229325637298</v>
      </c>
      <c r="C432" s="46">
        <v>0.88219761061726409</v>
      </c>
      <c r="D432" s="46">
        <v>1.216845616801532</v>
      </c>
      <c r="E432" s="46">
        <v>2.7033496147937757</v>
      </c>
      <c r="F432" s="46">
        <v>0.11709207038483441</v>
      </c>
      <c r="G432" s="46">
        <v>-2.5067839950305704E-2</v>
      </c>
      <c r="H432" s="46">
        <v>1.96261950413378E-2</v>
      </c>
      <c r="I432" s="46">
        <v>4.972458010880669E-2</v>
      </c>
    </row>
    <row r="433" spans="1:9">
      <c r="A433" s="46">
        <v>0.39074803149606302</v>
      </c>
      <c r="B433" s="46">
        <v>1.2811438172234577</v>
      </c>
      <c r="C433" s="46">
        <v>0.9765718150091599</v>
      </c>
      <c r="D433" s="46">
        <v>1.3258728299144955</v>
      </c>
      <c r="E433" s="46">
        <v>4.2475571410501338</v>
      </c>
      <c r="F433" s="46">
        <v>0.24775328610813221</v>
      </c>
      <c r="G433" s="46">
        <v>-4.7413976186856718E-3</v>
      </c>
      <c r="H433" s="46">
        <v>2.8207098212262936E-2</v>
      </c>
      <c r="I433" s="46">
        <v>7.231720136699421E-2</v>
      </c>
    </row>
    <row r="434" spans="1:9">
      <c r="A434" s="46">
        <v>0.39173228346456695</v>
      </c>
      <c r="B434" s="46">
        <v>1.2701526982063209</v>
      </c>
      <c r="C434" s="46">
        <v>1.12084283086614</v>
      </c>
      <c r="D434" s="46">
        <v>1.9999064847814345</v>
      </c>
      <c r="E434" s="46">
        <v>2.5444802349835025</v>
      </c>
      <c r="F434" s="46">
        <v>0.2391371280510014</v>
      </c>
      <c r="G434" s="46">
        <v>2.2816185971832947E-2</v>
      </c>
      <c r="H434" s="46">
        <v>6.9310042185749168E-2</v>
      </c>
      <c r="I434" s="46">
        <v>4.6696319963788438E-2</v>
      </c>
    </row>
    <row r="435" spans="1:9">
      <c r="A435" s="46">
        <v>0.39271653543307089</v>
      </c>
      <c r="B435" s="46">
        <v>1.0729114897025414</v>
      </c>
      <c r="C435" s="46">
        <v>0.79045788775385994</v>
      </c>
      <c r="D435" s="46">
        <v>0.89341556952226353</v>
      </c>
      <c r="E435" s="46">
        <v>0.75598048140083252</v>
      </c>
      <c r="F435" s="46">
        <v>7.0375971618546612E-2</v>
      </c>
      <c r="G435" s="46">
        <v>-4.7028579335061278E-2</v>
      </c>
      <c r="H435" s="46">
        <v>-1.1270344294681631E-2</v>
      </c>
      <c r="I435" s="46">
        <v>-1.3986986069438384E-2</v>
      </c>
    </row>
    <row r="436" spans="1:9">
      <c r="A436" s="46">
        <v>0.39370078740157483</v>
      </c>
      <c r="B436" s="46">
        <v>1.2042230002128715</v>
      </c>
      <c r="C436" s="46">
        <v>0.83783901190869448</v>
      </c>
      <c r="D436" s="46">
        <v>1.0161287132804862</v>
      </c>
      <c r="E436" s="46">
        <v>1.284093302379794</v>
      </c>
      <c r="F436" s="46">
        <v>0.18583454585988818</v>
      </c>
      <c r="G436" s="46">
        <v>-3.5385861369936544E-2</v>
      </c>
      <c r="H436" s="46">
        <v>1.6000027431949504E-3</v>
      </c>
      <c r="I436" s="46">
        <v>1.2502643401629532E-2</v>
      </c>
    </row>
    <row r="437" spans="1:9">
      <c r="A437" s="46">
        <v>0.39468503937007876</v>
      </c>
      <c r="B437" s="46">
        <v>0.92862512512579665</v>
      </c>
      <c r="C437" s="46">
        <v>1.3789260195779696</v>
      </c>
      <c r="D437" s="46">
        <v>2.5505326800576258</v>
      </c>
      <c r="E437" s="46">
        <v>1.0183133564116449</v>
      </c>
      <c r="F437" s="46">
        <v>-7.405014676709154E-2</v>
      </c>
      <c r="G437" s="46">
        <v>6.4260989899064314E-2</v>
      </c>
      <c r="H437" s="46">
        <v>9.3630223149523739E-2</v>
      </c>
      <c r="I437" s="46">
        <v>9.0738432456603508E-4</v>
      </c>
    </row>
    <row r="438" spans="1:9">
      <c r="A438" s="46">
        <v>0.3956692913385827</v>
      </c>
      <c r="B438" s="46">
        <v>0.87238821368470965</v>
      </c>
      <c r="C438" s="46">
        <v>0.78620558064321056</v>
      </c>
      <c r="D438" s="46">
        <v>1.4105617640083861</v>
      </c>
      <c r="E438" s="46">
        <v>3.1942657902090272</v>
      </c>
      <c r="F438" s="46">
        <v>-0.13652075496519597</v>
      </c>
      <c r="G438" s="46">
        <v>-4.8107393554152909E-2</v>
      </c>
      <c r="H438" s="46">
        <v>3.439880392345622E-2</v>
      </c>
      <c r="I438" s="46">
        <v>5.8067863089996577E-2</v>
      </c>
    </row>
    <row r="439" spans="1:9">
      <c r="A439" s="46">
        <v>0.39665354330708663</v>
      </c>
      <c r="B439" s="46">
        <v>1.1881531516865986</v>
      </c>
      <c r="C439" s="46">
        <v>1.4261141219150215</v>
      </c>
      <c r="D439" s="46">
        <v>0.87615003098663402</v>
      </c>
      <c r="E439" s="46">
        <v>6.9765468714634062</v>
      </c>
      <c r="F439" s="46">
        <v>0.17240012819266629</v>
      </c>
      <c r="G439" s="46">
        <v>7.0990669636669251E-2</v>
      </c>
      <c r="H439" s="46">
        <v>-1.3221793446089591E-2</v>
      </c>
      <c r="I439" s="46">
        <v>9.7127703840289487E-2</v>
      </c>
    </row>
    <row r="440" spans="1:9">
      <c r="A440" s="46">
        <v>0.39763779527559057</v>
      </c>
      <c r="B440" s="46">
        <v>1.1111113072694989</v>
      </c>
      <c r="C440" s="46">
        <v>0.71784575418995322</v>
      </c>
      <c r="D440" s="46">
        <v>0.46326836780567826</v>
      </c>
      <c r="E440" s="46">
        <v>1.2479550143005949</v>
      </c>
      <c r="F440" s="46">
        <v>0.10536069220035975</v>
      </c>
      <c r="G440" s="46">
        <v>-6.6300112009207338E-2</v>
      </c>
      <c r="H440" s="46">
        <v>-7.6944876472536228E-2</v>
      </c>
      <c r="I440" s="46">
        <v>1.1075311153202871E-2</v>
      </c>
    </row>
    <row r="441" spans="1:9">
      <c r="A441" s="46">
        <v>0.3986220472440945</v>
      </c>
      <c r="B441" s="46">
        <v>0.74676739145338034</v>
      </c>
      <c r="C441" s="46">
        <v>1.4550456079180949</v>
      </c>
      <c r="D441" s="46">
        <v>2.2249876022167321</v>
      </c>
      <c r="E441" s="46">
        <v>4.7359148141636709</v>
      </c>
      <c r="F441" s="46">
        <v>-0.29200153263132916</v>
      </c>
      <c r="G441" s="46">
        <v>7.5007449156073311E-2</v>
      </c>
      <c r="H441" s="46">
        <v>7.9975134356525618E-2</v>
      </c>
      <c r="I441" s="46">
        <v>7.7758745527285678E-2</v>
      </c>
    </row>
    <row r="442" spans="1:9">
      <c r="A442" s="46">
        <v>0.39960629921259844</v>
      </c>
      <c r="B442" s="46">
        <v>1.2420429034296996</v>
      </c>
      <c r="C442" s="46">
        <v>1.0651735660236448</v>
      </c>
      <c r="D442" s="46">
        <v>1.209324746688087</v>
      </c>
      <c r="E442" s="46">
        <v>0.58717107066403196</v>
      </c>
      <c r="F442" s="46">
        <v>0.21675752673889764</v>
      </c>
      <c r="G442" s="46">
        <v>1.2627551734984052E-2</v>
      </c>
      <c r="H442" s="46">
        <v>1.9006214324652472E-2</v>
      </c>
      <c r="I442" s="46">
        <v>-2.6621953473789824E-2</v>
      </c>
    </row>
    <row r="443" spans="1:9">
      <c r="A443" s="46">
        <v>0.40059055118110237</v>
      </c>
      <c r="B443" s="46">
        <v>0.977209204599642</v>
      </c>
      <c r="C443" s="46">
        <v>0.46870042678063484</v>
      </c>
      <c r="D443" s="46">
        <v>1.1983803814876055</v>
      </c>
      <c r="E443" s="46">
        <v>1.5513966997559681</v>
      </c>
      <c r="F443" s="46">
        <v>-2.3054520281839054E-2</v>
      </c>
      <c r="G443" s="46">
        <v>-0.15155829269828205</v>
      </c>
      <c r="H443" s="46">
        <v>1.8097096305903927E-2</v>
      </c>
      <c r="I443" s="46">
        <v>2.195778109020385E-2</v>
      </c>
    </row>
    <row r="444" spans="1:9">
      <c r="A444" s="46">
        <v>0.40157480314960631</v>
      </c>
      <c r="B444" s="46">
        <v>0.98700954853265777</v>
      </c>
      <c r="C444" s="46">
        <v>1.1758367780173031</v>
      </c>
      <c r="D444" s="46">
        <v>1.497307810171147</v>
      </c>
      <c r="E444" s="46">
        <v>1.4018597552047682</v>
      </c>
      <c r="F444" s="46">
        <v>-1.3075565296912424E-2</v>
      </c>
      <c r="G444" s="46">
        <v>3.2396009128130974E-2</v>
      </c>
      <c r="H444" s="46">
        <v>4.0366870231780219E-2</v>
      </c>
      <c r="I444" s="46">
        <v>1.6889987582895956E-2</v>
      </c>
    </row>
    <row r="445" spans="1:9">
      <c r="A445" s="46">
        <v>0.40255905511811024</v>
      </c>
      <c r="B445" s="46">
        <v>0.58887933004518922</v>
      </c>
      <c r="C445" s="46">
        <v>0.60868640603412838</v>
      </c>
      <c r="D445" s="46">
        <v>1.1586554135206399</v>
      </c>
      <c r="E445" s="46">
        <v>8.3772761160740572</v>
      </c>
      <c r="F445" s="46">
        <v>-0.5295339889086188</v>
      </c>
      <c r="G445" s="46">
        <v>-9.9290415303210117E-2</v>
      </c>
      <c r="H445" s="46">
        <v>1.4726020653652628E-2</v>
      </c>
      <c r="I445" s="46">
        <v>0.10627614079202993</v>
      </c>
    </row>
    <row r="446" spans="1:9">
      <c r="A446" s="46">
        <v>0.40354330708661418</v>
      </c>
      <c r="B446" s="46">
        <v>0.72422731598404178</v>
      </c>
      <c r="C446" s="46">
        <v>0.37461319744419497</v>
      </c>
      <c r="D446" s="46">
        <v>0.39161113929471841</v>
      </c>
      <c r="E446" s="46">
        <v>1.391997718379715</v>
      </c>
      <c r="F446" s="46">
        <v>-0.32264996352177672</v>
      </c>
      <c r="G446" s="46">
        <v>-0.19637225176574724</v>
      </c>
      <c r="H446" s="46">
        <v>-9.3748592313607437E-2</v>
      </c>
      <c r="I446" s="46">
        <v>1.6536996140792605E-2</v>
      </c>
    </row>
    <row r="447" spans="1:9">
      <c r="A447" s="46">
        <v>0.40452755905511811</v>
      </c>
      <c r="B447" s="46">
        <v>1.3066302428281502</v>
      </c>
      <c r="C447" s="46">
        <v>1.1914513776051299</v>
      </c>
      <c r="D447" s="46">
        <v>0.89397984764348182</v>
      </c>
      <c r="E447" s="46">
        <v>0.8016238738907373</v>
      </c>
      <c r="F447" s="46">
        <v>0.26745148935911595</v>
      </c>
      <c r="G447" s="46">
        <v>3.5034441801389607E-2</v>
      </c>
      <c r="H447" s="46">
        <v>-1.1207204584850704E-2</v>
      </c>
      <c r="I447" s="46">
        <v>-1.1055788314860456E-2</v>
      </c>
    </row>
    <row r="448" spans="1:9">
      <c r="A448" s="46">
        <v>0.40551181102362205</v>
      </c>
      <c r="B448" s="46">
        <v>0.84108963775519874</v>
      </c>
      <c r="C448" s="46">
        <v>1.064786385135893</v>
      </c>
      <c r="D448" s="46">
        <v>0.89498440295780834</v>
      </c>
      <c r="E448" s="46">
        <v>0.83877123277766541</v>
      </c>
      <c r="F448" s="46">
        <v>-0.17305703996218505</v>
      </c>
      <c r="G448" s="46">
        <v>1.2554840341174911E-2</v>
      </c>
      <c r="H448" s="46">
        <v>-1.1094898772191494E-2</v>
      </c>
      <c r="I448" s="46">
        <v>-8.7908638114788246E-3</v>
      </c>
    </row>
    <row r="449" spans="1:9">
      <c r="A449" s="46">
        <v>0.40649606299212598</v>
      </c>
      <c r="B449" s="46">
        <v>1.4158318568233808</v>
      </c>
      <c r="C449" s="46">
        <v>1.67986686029334</v>
      </c>
      <c r="D449" s="46">
        <v>1.4383880482359204</v>
      </c>
      <c r="E449" s="46">
        <v>1.4181948300122864</v>
      </c>
      <c r="F449" s="46">
        <v>0.34771724303953255</v>
      </c>
      <c r="G449" s="46">
        <v>0.10374290808986827</v>
      </c>
      <c r="H449" s="46">
        <v>3.635230756322335E-2</v>
      </c>
      <c r="I449" s="46">
        <v>1.7469240821184714E-2</v>
      </c>
    </row>
    <row r="450" spans="1:9">
      <c r="A450" s="46">
        <v>0.40748031496062992</v>
      </c>
      <c r="B450" s="46">
        <v>1.1197827721193101</v>
      </c>
      <c r="C450" s="46">
        <v>2.4545948039110761</v>
      </c>
      <c r="D450" s="46">
        <v>3.7197782504155366</v>
      </c>
      <c r="E450" s="46">
        <v>2.6736900069387599</v>
      </c>
      <c r="F450" s="46">
        <v>0.1131347130306958</v>
      </c>
      <c r="G450" s="46">
        <v>0.17959233966019097</v>
      </c>
      <c r="H450" s="46">
        <v>0.1313664056404952</v>
      </c>
      <c r="I450" s="46">
        <v>4.9172977168259101E-2</v>
      </c>
    </row>
    <row r="451" spans="1:9">
      <c r="A451" s="46">
        <v>0.40846456692913385</v>
      </c>
      <c r="B451" s="46">
        <v>1.0049044952511281</v>
      </c>
      <c r="C451" s="46">
        <v>1.0542271168448059</v>
      </c>
      <c r="D451" s="46">
        <v>1.6994483559276228</v>
      </c>
      <c r="E451" s="46">
        <v>1.5608171986452684</v>
      </c>
      <c r="F451" s="46">
        <v>4.8925073945729385E-3</v>
      </c>
      <c r="G451" s="46">
        <v>1.0561581556785101E-2</v>
      </c>
      <c r="H451" s="46">
        <v>5.3030370188862121E-2</v>
      </c>
      <c r="I451" s="46">
        <v>2.2260476469391527E-2</v>
      </c>
    </row>
    <row r="452" spans="1:9">
      <c r="A452" s="46">
        <v>0.40944881889763779</v>
      </c>
      <c r="B452" s="46">
        <v>0.75704727695380614</v>
      </c>
      <c r="C452" s="46">
        <v>0.56497531520652022</v>
      </c>
      <c r="D452" s="46">
        <v>0.87987484762035439</v>
      </c>
      <c r="E452" s="46">
        <v>1.4956813350552394</v>
      </c>
      <c r="F452" s="46">
        <v>-0.27832957445146134</v>
      </c>
      <c r="G452" s="46">
        <v>-0.11419464773801832</v>
      </c>
      <c r="H452" s="46">
        <v>-1.2797560023714438E-2</v>
      </c>
      <c r="I452" s="46">
        <v>2.0129092276771964E-2</v>
      </c>
    </row>
    <row r="453" spans="1:9">
      <c r="A453" s="46">
        <v>0.41043307086614172</v>
      </c>
      <c r="B453" s="46">
        <v>1.1151730509021327</v>
      </c>
      <c r="C453" s="46">
        <v>1.1983516885177941</v>
      </c>
      <c r="D453" s="46">
        <v>2.5981179025099324</v>
      </c>
      <c r="E453" s="46">
        <v>3.5731652352048795</v>
      </c>
      <c r="F453" s="46">
        <v>0.10900959547221374</v>
      </c>
      <c r="G453" s="46">
        <v>3.6189403929723307E-2</v>
      </c>
      <c r="H453" s="46">
        <v>9.5478729924713235E-2</v>
      </c>
      <c r="I453" s="46">
        <v>6.3672591174066234E-2</v>
      </c>
    </row>
    <row r="454" spans="1:9">
      <c r="A454" s="46">
        <v>0.41141732283464566</v>
      </c>
      <c r="B454" s="46">
        <v>1.0475965390973667</v>
      </c>
      <c r="C454" s="46">
        <v>0.84146334757186836</v>
      </c>
      <c r="D454" s="46">
        <v>1.1572271937476837</v>
      </c>
      <c r="E454" s="46">
        <v>4.0696498679686393</v>
      </c>
      <c r="F454" s="46">
        <v>4.6498529997019152E-2</v>
      </c>
      <c r="G454" s="46">
        <v>-3.452256447283937E-2</v>
      </c>
      <c r="H454" s="46">
        <v>1.4602679345285996E-2</v>
      </c>
      <c r="I454" s="46">
        <v>7.0177848411389548E-2</v>
      </c>
    </row>
    <row r="455" spans="1:9">
      <c r="A455" s="46">
        <v>0.4124015748031496</v>
      </c>
      <c r="B455" s="46">
        <v>0.91128797703038944</v>
      </c>
      <c r="C455" s="46">
        <v>0.80315411357669164</v>
      </c>
      <c r="D455" s="46">
        <v>0.63929763972800735</v>
      </c>
      <c r="E455" s="46">
        <v>0.63301245249646798</v>
      </c>
      <c r="F455" s="46">
        <v>-9.2896320774165445E-2</v>
      </c>
      <c r="G455" s="46">
        <v>-4.3841732237543209E-2</v>
      </c>
      <c r="H455" s="46">
        <v>-4.4738514317934429E-2</v>
      </c>
      <c r="I455" s="46">
        <v>-2.2863259242057149E-2</v>
      </c>
    </row>
    <row r="456" spans="1:9">
      <c r="A456" s="46">
        <v>0.41338582677165353</v>
      </c>
      <c r="B456" s="46">
        <v>1.1218251575540081</v>
      </c>
      <c r="C456" s="46">
        <v>1.5532895649307841</v>
      </c>
      <c r="D456" s="46">
        <v>1.5455616032546979</v>
      </c>
      <c r="E456" s="46">
        <v>7.5346173492190456</v>
      </c>
      <c r="F456" s="46">
        <v>0.11495696390055014</v>
      </c>
      <c r="G456" s="46">
        <v>8.807499639785546E-2</v>
      </c>
      <c r="H456" s="46">
        <v>4.3538734155281957E-2</v>
      </c>
      <c r="I456" s="46">
        <v>0.10097540238363507</v>
      </c>
    </row>
    <row r="457" spans="1:9">
      <c r="A457" s="46">
        <v>0.41437007874015747</v>
      </c>
      <c r="B457" s="46">
        <v>1.0636254018980156</v>
      </c>
      <c r="C457" s="46">
        <v>0.96034324764432222</v>
      </c>
      <c r="D457" s="46">
        <v>0.66400980030644552</v>
      </c>
      <c r="E457" s="46">
        <v>1.0518567151764362</v>
      </c>
      <c r="F457" s="46">
        <v>6.1683263044385053E-2</v>
      </c>
      <c r="G457" s="46">
        <v>-8.0929017592778381E-3</v>
      </c>
      <c r="H457" s="46">
        <v>-4.0945837011696483E-2</v>
      </c>
      <c r="I457" s="46">
        <v>2.5278451367686957E-3</v>
      </c>
    </row>
    <row r="458" spans="1:9">
      <c r="A458" s="46">
        <v>0.4153543307086614</v>
      </c>
      <c r="B458" s="46">
        <v>1.0117762699651969</v>
      </c>
      <c r="C458" s="46">
        <v>0.67721081570446007</v>
      </c>
      <c r="D458" s="46">
        <v>0.79070560445449611</v>
      </c>
      <c r="E458" s="46">
        <v>0.89901103407042404</v>
      </c>
      <c r="F458" s="46">
        <v>1.1707469314638057E-2</v>
      </c>
      <c r="G458" s="46">
        <v>-7.7954531527829524E-2</v>
      </c>
      <c r="H458" s="46">
        <v>-2.3482956196465347E-2</v>
      </c>
      <c r="I458" s="46">
        <v>-5.3229985435063604E-3</v>
      </c>
    </row>
    <row r="459" spans="1:9">
      <c r="A459" s="46">
        <v>0.41633858267716534</v>
      </c>
      <c r="B459" s="46">
        <v>1.0618878709107427</v>
      </c>
      <c r="C459" s="46">
        <v>2.2953222680489804</v>
      </c>
      <c r="D459" s="46">
        <v>1.6370980951081029</v>
      </c>
      <c r="E459" s="46">
        <v>1.9509746505524475</v>
      </c>
      <c r="F459" s="46">
        <v>6.0048334298905416E-2</v>
      </c>
      <c r="G459" s="46">
        <v>0.1661746510924248</v>
      </c>
      <c r="H459" s="46">
        <v>4.9292522030048788E-2</v>
      </c>
      <c r="I459" s="46">
        <v>3.3416453425148721E-2</v>
      </c>
    </row>
    <row r="460" spans="1:9">
      <c r="A460" s="46">
        <v>0.41732283464566927</v>
      </c>
      <c r="B460" s="46">
        <v>1.0883368083771092</v>
      </c>
      <c r="C460" s="46">
        <v>0.94276069363176873</v>
      </c>
      <c r="D460" s="46">
        <v>0.80926231102349755</v>
      </c>
      <c r="E460" s="46">
        <v>1.1525198393144889</v>
      </c>
      <c r="F460" s="46">
        <v>8.4650667050999551E-2</v>
      </c>
      <c r="G460" s="46">
        <v>-1.1788559977671798E-2</v>
      </c>
      <c r="H460" s="46">
        <v>-2.1163217341105628E-2</v>
      </c>
      <c r="I460" s="46">
        <v>7.0975354948121603E-3</v>
      </c>
    </row>
    <row r="461" spans="1:9">
      <c r="A461" s="46">
        <v>0.41830708661417321</v>
      </c>
      <c r="B461" s="46">
        <v>0.69025707834812033</v>
      </c>
      <c r="C461" s="46">
        <v>0.69377615910684631</v>
      </c>
      <c r="D461" s="46">
        <v>1.2288462831901725</v>
      </c>
      <c r="E461" s="46">
        <v>1.4626541675346589</v>
      </c>
      <c r="F461" s="46">
        <v>-0.370691173464409</v>
      </c>
      <c r="G461" s="46">
        <v>-7.3121181562339516E-2</v>
      </c>
      <c r="H461" s="46">
        <v>2.0607574805853492E-2</v>
      </c>
      <c r="I461" s="46">
        <v>1.9012635413357647E-2</v>
      </c>
    </row>
    <row r="462" spans="1:9">
      <c r="A462" s="46">
        <v>0.41929133858267714</v>
      </c>
      <c r="B462" s="46">
        <v>0.91326272489189342</v>
      </c>
      <c r="C462" s="46">
        <v>1.3182578714269855</v>
      </c>
      <c r="D462" s="46">
        <v>1.3353289749720623</v>
      </c>
      <c r="E462" s="46">
        <v>3.5393530725731384</v>
      </c>
      <c r="F462" s="46">
        <v>-9.0731679769113366E-2</v>
      </c>
      <c r="G462" s="46">
        <v>5.5262214105826511E-2</v>
      </c>
      <c r="H462" s="46">
        <v>2.8917768469504994E-2</v>
      </c>
      <c r="I462" s="46">
        <v>6.3197198129228124E-2</v>
      </c>
    </row>
    <row r="463" spans="1:9">
      <c r="A463" s="46">
        <v>0.42027559055118108</v>
      </c>
      <c r="B463" s="46">
        <v>1.1577384274084779</v>
      </c>
      <c r="C463" s="46">
        <v>0.72424823159134655</v>
      </c>
      <c r="D463" s="46">
        <v>0.76190606982649545</v>
      </c>
      <c r="E463" s="46">
        <v>1.6417130386418348</v>
      </c>
      <c r="F463" s="46">
        <v>0.14646847056843629</v>
      </c>
      <c r="G463" s="46">
        <v>-6.4524216809183021E-2</v>
      </c>
      <c r="H463" s="46">
        <v>-2.7193199883784012E-2</v>
      </c>
      <c r="I463" s="46">
        <v>2.4787011622271694E-2</v>
      </c>
    </row>
    <row r="464" spans="1:9">
      <c r="A464" s="46">
        <v>0.42125984251968501</v>
      </c>
      <c r="B464" s="46">
        <v>0.93416095246378739</v>
      </c>
      <c r="C464" s="46">
        <v>1.1149289771967417</v>
      </c>
      <c r="D464" s="46">
        <v>1.9689308762000119</v>
      </c>
      <c r="E464" s="46">
        <v>7.714304450465824</v>
      </c>
      <c r="F464" s="46">
        <v>-6.8106529621351164E-2</v>
      </c>
      <c r="G464" s="46">
        <v>2.175814106038149E-2</v>
      </c>
      <c r="H464" s="46">
        <v>6.77490692997086E-2</v>
      </c>
      <c r="I464" s="46">
        <v>0.10215381631350499</v>
      </c>
    </row>
    <row r="465" spans="1:9">
      <c r="A465" s="46">
        <v>0.422244094488189</v>
      </c>
      <c r="B465" s="46">
        <v>1.3173943550006835</v>
      </c>
      <c r="C465" s="46">
        <v>0.82068418016320344</v>
      </c>
      <c r="D465" s="46">
        <v>1.4879460936319198</v>
      </c>
      <c r="E465" s="46">
        <v>8.2849074697236009</v>
      </c>
      <c r="F465" s="46">
        <v>0.27565581226057906</v>
      </c>
      <c r="G465" s="46">
        <v>-3.952338411220159E-2</v>
      </c>
      <c r="H465" s="46">
        <v>3.9739670835676866E-2</v>
      </c>
      <c r="I465" s="46">
        <v>0.1057217741203107</v>
      </c>
    </row>
    <row r="466" spans="1:9">
      <c r="A466" s="46">
        <v>0.42322834645669294</v>
      </c>
      <c r="B466" s="46">
        <v>1.1420973897596358</v>
      </c>
      <c r="C466" s="46">
        <v>1.5756340598681131</v>
      </c>
      <c r="D466" s="46">
        <v>4.1927675522276617</v>
      </c>
      <c r="E466" s="46">
        <v>10.108577819905385</v>
      </c>
      <c r="F466" s="46">
        <v>0.13286638759736713</v>
      </c>
      <c r="G466" s="46">
        <v>9.0931553791795697E-2</v>
      </c>
      <c r="H466" s="46">
        <v>0.14333610295490612</v>
      </c>
      <c r="I466" s="46">
        <v>0.11566921762524174</v>
      </c>
    </row>
    <row r="467" spans="1:9">
      <c r="A467" s="46">
        <v>0.42421259842519687</v>
      </c>
      <c r="B467" s="46">
        <v>0.83519671698130815</v>
      </c>
      <c r="C467" s="46">
        <v>0.57933462387687418</v>
      </c>
      <c r="D467" s="46">
        <v>0.22670261529295144</v>
      </c>
      <c r="E467" s="46">
        <v>0.28176820979819567</v>
      </c>
      <c r="F467" s="46">
        <v>-0.1800879926788877</v>
      </c>
      <c r="G467" s="46">
        <v>-0.10917500683836387</v>
      </c>
      <c r="H467" s="46">
        <v>-0.14841161851745815</v>
      </c>
      <c r="I467" s="46">
        <v>-6.3333524855062523E-2</v>
      </c>
    </row>
    <row r="468" spans="1:9">
      <c r="A468" s="46">
        <v>0.42519685039370081</v>
      </c>
      <c r="B468" s="46">
        <v>0.94750395100021179</v>
      </c>
      <c r="C468" s="46">
        <v>2.8058749404185122</v>
      </c>
      <c r="D468" s="46">
        <v>3.6415442209931683</v>
      </c>
      <c r="E468" s="46">
        <v>4.0034006085673868</v>
      </c>
      <c r="F468" s="46">
        <v>-5.3924172113181887E-2</v>
      </c>
      <c r="G468" s="46">
        <v>0.2063430824110048</v>
      </c>
      <c r="H468" s="46">
        <v>0.12924078282223575</v>
      </c>
      <c r="I468" s="46">
        <v>6.9357207604354654E-2</v>
      </c>
    </row>
    <row r="469" spans="1:9">
      <c r="A469" s="46">
        <v>0.42618110236220474</v>
      </c>
      <c r="B469" s="46">
        <v>0.80365900902194143</v>
      </c>
      <c r="C469" s="46">
        <v>0.46888512502652291</v>
      </c>
      <c r="D469" s="46">
        <v>0.80334426006667259</v>
      </c>
      <c r="E469" s="46">
        <v>0.48997272928508112</v>
      </c>
      <c r="F469" s="46">
        <v>-0.21858021789861692</v>
      </c>
      <c r="G469" s="46">
        <v>-0.15147949530302729</v>
      </c>
      <c r="H469" s="46">
        <v>-2.1897193951530298E-2</v>
      </c>
      <c r="I469" s="46">
        <v>-3.5670277197323887E-2</v>
      </c>
    </row>
    <row r="470" spans="1:9">
      <c r="A470" s="46">
        <v>0.42716535433070868</v>
      </c>
      <c r="B470" s="46">
        <v>0.73108720555315387</v>
      </c>
      <c r="C470" s="46">
        <v>1.0287027157416206</v>
      </c>
      <c r="D470" s="46">
        <v>0.77131269867407382</v>
      </c>
      <c r="E470" s="46">
        <v>0.84312005585686212</v>
      </c>
      <c r="F470" s="46">
        <v>-0.31322253010524481</v>
      </c>
      <c r="G470" s="46">
        <v>5.6597018251438478E-3</v>
      </c>
      <c r="H470" s="46">
        <v>-2.5966141218954575E-2</v>
      </c>
      <c r="I470" s="46">
        <v>-8.5322958053132801E-3</v>
      </c>
    </row>
    <row r="471" spans="1:9">
      <c r="A471" s="46">
        <v>0.42814960629921262</v>
      </c>
      <c r="B471" s="46">
        <v>0.97447843261385569</v>
      </c>
      <c r="C471" s="46">
        <v>1.0702236546402861</v>
      </c>
      <c r="D471" s="46">
        <v>1.0022102093651766</v>
      </c>
      <c r="E471" s="46">
        <v>1.8046443661292961</v>
      </c>
      <c r="F471" s="46">
        <v>-2.5852892025090848E-2</v>
      </c>
      <c r="G471" s="46">
        <v>1.3573529931970047E-2</v>
      </c>
      <c r="H471" s="46">
        <v>2.2077704454785961E-4</v>
      </c>
      <c r="I471" s="46">
        <v>2.9518177264863894E-2</v>
      </c>
    </row>
    <row r="472" spans="1:9">
      <c r="A472" s="46">
        <v>0.42913385826771655</v>
      </c>
      <c r="B472" s="46">
        <v>0.81670321425665593</v>
      </c>
      <c r="C472" s="46">
        <v>1.0282615890876419</v>
      </c>
      <c r="D472" s="46">
        <v>2.2944604436577332</v>
      </c>
      <c r="E472" s="46">
        <v>3.9586204776480267</v>
      </c>
      <c r="F472" s="46">
        <v>-0.20247951296181446</v>
      </c>
      <c r="G472" s="46">
        <v>5.5739197511028588E-3</v>
      </c>
      <c r="H472" s="46">
        <v>8.3049771506925191E-2</v>
      </c>
      <c r="I472" s="46">
        <v>6.8794780017158927E-2</v>
      </c>
    </row>
    <row r="473" spans="1:9">
      <c r="A473" s="46">
        <v>0.43011811023622049</v>
      </c>
      <c r="B473" s="46">
        <v>1.0155426545147455</v>
      </c>
      <c r="C473" s="46">
        <v>1.8924698842802963</v>
      </c>
      <c r="D473" s="46">
        <v>4.4961447169029976</v>
      </c>
      <c r="E473" s="46">
        <v>19.48633555524852</v>
      </c>
      <c r="F473" s="46">
        <v>1.5423104617280085E-2</v>
      </c>
      <c r="G473" s="46">
        <v>0.1275765586017639</v>
      </c>
      <c r="H473" s="46">
        <v>0.15032202999966343</v>
      </c>
      <c r="I473" s="46">
        <v>0.14848567395898271</v>
      </c>
    </row>
    <row r="474" spans="1:9">
      <c r="A474" s="46">
        <v>0.43110236220472442</v>
      </c>
      <c r="B474" s="46">
        <v>1.0359064124990183</v>
      </c>
      <c r="C474" s="46">
        <v>1.2748794441355886</v>
      </c>
      <c r="D474" s="46">
        <v>1.1260431379214859</v>
      </c>
      <c r="E474" s="46">
        <v>5.1507629095685274</v>
      </c>
      <c r="F474" s="46">
        <v>3.5276804331142969E-2</v>
      </c>
      <c r="G474" s="46">
        <v>4.8570324104153642E-2</v>
      </c>
      <c r="H474" s="46">
        <v>1.1870983974874533E-2</v>
      </c>
      <c r="I474" s="46">
        <v>8.1957242074231218E-2</v>
      </c>
    </row>
    <row r="475" spans="1:9">
      <c r="A475" s="46">
        <v>0.43208661417322836</v>
      </c>
      <c r="B475" s="46">
        <v>1.5182415746161724</v>
      </c>
      <c r="C475" s="46">
        <v>1.9815994132740122</v>
      </c>
      <c r="D475" s="46">
        <v>1.7091147841740568</v>
      </c>
      <c r="E475" s="46">
        <v>1.3369598022935192</v>
      </c>
      <c r="F475" s="46">
        <v>0.41755280637535624</v>
      </c>
      <c r="G475" s="46">
        <v>0.13678086062119502</v>
      </c>
      <c r="H475" s="46">
        <v>5.3597556640350527E-2</v>
      </c>
      <c r="I475" s="46">
        <v>1.4519911603418256E-2</v>
      </c>
    </row>
    <row r="476" spans="1:9">
      <c r="A476" s="46">
        <v>0.43307086614173229</v>
      </c>
      <c r="B476" s="46">
        <v>1.0745487159430394</v>
      </c>
      <c r="C476" s="46">
        <v>1.136186285736974</v>
      </c>
      <c r="D476" s="46">
        <v>2.0241056711963097</v>
      </c>
      <c r="E476" s="46">
        <v>2.4040228437204925</v>
      </c>
      <c r="F476" s="46">
        <v>7.1900774316551952E-2</v>
      </c>
      <c r="G476" s="46">
        <v>2.5535458155691672E-2</v>
      </c>
      <c r="H476" s="46">
        <v>7.0512795915145809E-2</v>
      </c>
      <c r="I476" s="46">
        <v>4.3857175950369323E-2</v>
      </c>
    </row>
    <row r="477" spans="1:9">
      <c r="A477" s="46">
        <v>0.43405511811023623</v>
      </c>
      <c r="B477" s="46">
        <v>1.0684502734215167</v>
      </c>
      <c r="C477" s="46">
        <v>0.75606232121665884</v>
      </c>
      <c r="D477" s="46">
        <v>2.1090595485719819</v>
      </c>
      <c r="E477" s="46">
        <v>9.7608406012652544</v>
      </c>
      <c r="F477" s="46">
        <v>6.6209256015133694E-2</v>
      </c>
      <c r="G477" s="46">
        <v>-5.5926294145689982E-2</v>
      </c>
      <c r="H477" s="46">
        <v>7.4624213655178573E-2</v>
      </c>
      <c r="I477" s="46">
        <v>0.11391892619475427</v>
      </c>
    </row>
    <row r="478" spans="1:9">
      <c r="A478" s="46">
        <v>0.43503937007874016</v>
      </c>
      <c r="B478" s="46">
        <v>1.1217701806748033</v>
      </c>
      <c r="C478" s="46">
        <v>0.96251117499766847</v>
      </c>
      <c r="D478" s="46">
        <v>2.8943565536468827</v>
      </c>
      <c r="E478" s="46">
        <v>6.5390559320372477</v>
      </c>
      <c r="F478" s="46">
        <v>0.11490795606185561</v>
      </c>
      <c r="G478" s="46">
        <v>-7.641920500081922E-3</v>
      </c>
      <c r="H478" s="46">
        <v>0.10627628250593926</v>
      </c>
      <c r="I478" s="46">
        <v>9.3889640107486086E-2</v>
      </c>
    </row>
    <row r="479" spans="1:9">
      <c r="A479" s="46">
        <v>0.4360236220472441</v>
      </c>
      <c r="B479" s="46">
        <v>1.1412977883438513</v>
      </c>
      <c r="C479" s="46">
        <v>1.7491441237887053</v>
      </c>
      <c r="D479" s="46">
        <v>2.9826627941048161</v>
      </c>
      <c r="E479" s="46">
        <v>3.1505334497469479</v>
      </c>
      <c r="F479" s="46">
        <v>0.13216602573610334</v>
      </c>
      <c r="G479" s="46">
        <v>0.111825319235981</v>
      </c>
      <c r="H479" s="46">
        <v>0.10928164566033705</v>
      </c>
      <c r="I479" s="46">
        <v>5.7378589381280598E-2</v>
      </c>
    </row>
    <row r="480" spans="1:9">
      <c r="A480" s="46">
        <v>0.43700787401574803</v>
      </c>
      <c r="B480" s="46">
        <v>1.3572551813996718</v>
      </c>
      <c r="C480" s="46">
        <v>1.5349542265951279</v>
      </c>
      <c r="D480" s="46">
        <v>2.3251762686071533</v>
      </c>
      <c r="E480" s="46">
        <v>2.5372553170234493</v>
      </c>
      <c r="F480" s="46">
        <v>0.30546441136819164</v>
      </c>
      <c r="G480" s="46">
        <v>8.5700112157361355E-2</v>
      </c>
      <c r="H480" s="46">
        <v>8.4379585062023865E-2</v>
      </c>
      <c r="I480" s="46">
        <v>4.6554145646487771E-2</v>
      </c>
    </row>
    <row r="481" spans="1:9">
      <c r="A481" s="46">
        <v>0.43799212598425197</v>
      </c>
      <c r="B481" s="46">
        <v>1.3856827631399673</v>
      </c>
      <c r="C481" s="46">
        <v>3.0366465256321211</v>
      </c>
      <c r="D481" s="46">
        <v>3.2061663804137908</v>
      </c>
      <c r="E481" s="46">
        <v>7.9654242199626424</v>
      </c>
      <c r="F481" s="46">
        <v>0.32619298794577034</v>
      </c>
      <c r="G481" s="46">
        <v>0.22215075799376974</v>
      </c>
      <c r="H481" s="46">
        <v>0.11650759494140157</v>
      </c>
      <c r="I481" s="46">
        <v>0.10375551012268917</v>
      </c>
    </row>
    <row r="482" spans="1:9">
      <c r="A482" s="46">
        <v>0.4389763779527559</v>
      </c>
      <c r="B482" s="46">
        <v>0.91536303070379066</v>
      </c>
      <c r="C482" s="46">
        <v>1.1343874575155282</v>
      </c>
      <c r="D482" s="46">
        <v>0.68210163283433578</v>
      </c>
      <c r="E482" s="46">
        <v>1.3047488862126657</v>
      </c>
      <c r="F482" s="46">
        <v>-8.8434537525485302E-2</v>
      </c>
      <c r="G482" s="46">
        <v>2.5218564048529835E-2</v>
      </c>
      <c r="H482" s="46">
        <v>-3.8257661049008775E-2</v>
      </c>
      <c r="I482" s="46">
        <v>1.3300529895030198E-2</v>
      </c>
    </row>
    <row r="483" spans="1:9">
      <c r="A483" s="46">
        <v>0.43996062992125984</v>
      </c>
      <c r="B483" s="46">
        <v>0.95300544264070297</v>
      </c>
      <c r="C483" s="46">
        <v>1.0034002779371194</v>
      </c>
      <c r="D483" s="46">
        <v>1.9916599190928941</v>
      </c>
      <c r="E483" s="46">
        <v>8.3375270311876477</v>
      </c>
      <c r="F483" s="46">
        <v>-4.8134664283694222E-2</v>
      </c>
      <c r="G483" s="46">
        <v>6.7890201266246342E-4</v>
      </c>
      <c r="H483" s="46">
        <v>6.8896842124057611E-2</v>
      </c>
      <c r="I483" s="46">
        <v>0.10603833266789717</v>
      </c>
    </row>
    <row r="484" spans="1:9">
      <c r="A484" s="46">
        <v>0.44094488188976377</v>
      </c>
      <c r="B484" s="46">
        <v>1.0864270903329396</v>
      </c>
      <c r="C484" s="46">
        <v>1.6508747475671905</v>
      </c>
      <c r="D484" s="46">
        <v>1.8238020561890456</v>
      </c>
      <c r="E484" s="46">
        <v>6.1793079591342073</v>
      </c>
      <c r="F484" s="46">
        <v>8.2894413384872564E-2</v>
      </c>
      <c r="G484" s="46">
        <v>0.10026105949466521</v>
      </c>
      <c r="H484" s="46">
        <v>6.0092336393703906E-2</v>
      </c>
      <c r="I484" s="46">
        <v>9.1060314223833497E-2</v>
      </c>
    </row>
    <row r="485" spans="1:9">
      <c r="A485" s="46">
        <v>0.44192913385826771</v>
      </c>
      <c r="B485" s="46">
        <v>1.297753986520038</v>
      </c>
      <c r="C485" s="46">
        <v>1.4969508203923356</v>
      </c>
      <c r="D485" s="46">
        <v>3.1697933586145206</v>
      </c>
      <c r="E485" s="46">
        <v>6.285841668617798</v>
      </c>
      <c r="F485" s="46">
        <v>0.26063506759105765</v>
      </c>
      <c r="G485" s="46">
        <v>8.0686050557704142E-2</v>
      </c>
      <c r="H485" s="46">
        <v>0.11536663992075198</v>
      </c>
      <c r="I485" s="46">
        <v>9.1914987505976459E-2</v>
      </c>
    </row>
    <row r="486" spans="1:9">
      <c r="A486" s="46">
        <v>0.44291338582677164</v>
      </c>
      <c r="B486" s="46">
        <v>1.0238552463261295</v>
      </c>
      <c r="C486" s="46">
        <v>0.9573368196043599</v>
      </c>
      <c r="D486" s="46">
        <v>1.9695493358803713</v>
      </c>
      <c r="E486" s="46">
        <v>3.138001720393834</v>
      </c>
      <c r="F486" s="46">
        <v>2.3575155615267612E-2</v>
      </c>
      <c r="G486" s="46">
        <v>-8.7199991681508986E-3</v>
      </c>
      <c r="H486" s="46">
        <v>6.778047530670317E-2</v>
      </c>
      <c r="I486" s="46">
        <v>5.717931012780085E-2</v>
      </c>
    </row>
    <row r="487" spans="1:9">
      <c r="A487" s="46">
        <v>0.44389763779527558</v>
      </c>
      <c r="B487" s="46">
        <v>0.93375639866415849</v>
      </c>
      <c r="C487" s="46">
        <v>0.90226306224663011</v>
      </c>
      <c r="D487" s="46">
        <v>0.41205608934360427</v>
      </c>
      <c r="E487" s="46">
        <v>0.46701129964206334</v>
      </c>
      <c r="F487" s="46">
        <v>-6.8539689906210732E-2</v>
      </c>
      <c r="G487" s="46">
        <v>-2.05698316300407E-2</v>
      </c>
      <c r="H487" s="46">
        <v>-8.8659579971520269E-2</v>
      </c>
      <c r="I487" s="46">
        <v>-3.8070091268514107E-2</v>
      </c>
    </row>
    <row r="488" spans="1:9">
      <c r="A488" s="46">
        <v>0.44488188976377951</v>
      </c>
      <c r="B488" s="46">
        <v>1.3977387680900497</v>
      </c>
      <c r="C488" s="46">
        <v>3.1135524667134189</v>
      </c>
      <c r="D488" s="46">
        <v>5.3575499361233554</v>
      </c>
      <c r="E488" s="46">
        <v>8.3205264267187218</v>
      </c>
      <c r="F488" s="46">
        <v>0.33485576518497984</v>
      </c>
      <c r="G488" s="46">
        <v>0.22715286930993814</v>
      </c>
      <c r="H488" s="46">
        <v>0.16785067691104641</v>
      </c>
      <c r="I488" s="46">
        <v>0.10593627626368274</v>
      </c>
    </row>
    <row r="489" spans="1:9">
      <c r="A489" s="46">
        <v>0.44586614173228345</v>
      </c>
      <c r="B489" s="46">
        <v>0.95106687960570058</v>
      </c>
      <c r="C489" s="46">
        <v>0.84936057302860979</v>
      </c>
      <c r="D489" s="46">
        <v>0.75096877190326827</v>
      </c>
      <c r="E489" s="46">
        <v>2.8442688008096839</v>
      </c>
      <c r="F489" s="46">
        <v>-5.0170893351428103E-2</v>
      </c>
      <c r="G489" s="46">
        <v>-3.2654295923552526E-2</v>
      </c>
      <c r="H489" s="46">
        <v>-2.8639121010217455E-2</v>
      </c>
      <c r="I489" s="46">
        <v>5.2265301126367993E-2</v>
      </c>
    </row>
    <row r="490" spans="1:9">
      <c r="A490" s="46">
        <v>0.44685039370078738</v>
      </c>
      <c r="B490" s="46">
        <v>0.83144998447246043</v>
      </c>
      <c r="C490" s="46">
        <v>0.98440548878907508</v>
      </c>
      <c r="D490" s="46">
        <v>1.2188651904275853</v>
      </c>
      <c r="E490" s="46">
        <v>0.58597781280673877</v>
      </c>
      <c r="F490" s="46">
        <v>-0.18458413312346739</v>
      </c>
      <c r="G490" s="46">
        <v>-3.1434769419352916E-3</v>
      </c>
      <c r="H490" s="46">
        <v>1.9792025408627165E-2</v>
      </c>
      <c r="I490" s="46">
        <v>-2.6723667611322655E-2</v>
      </c>
    </row>
    <row r="491" spans="1:9">
      <c r="A491" s="46">
        <v>0.44783464566929132</v>
      </c>
      <c r="B491" s="46">
        <v>0.97308837839500373</v>
      </c>
      <c r="C491" s="46">
        <v>1.4418754015736466</v>
      </c>
      <c r="D491" s="46">
        <v>2.4854036249346292</v>
      </c>
      <c r="E491" s="46">
        <v>7.6062413321813036</v>
      </c>
      <c r="F491" s="46">
        <v>-2.7280370093659852E-2</v>
      </c>
      <c r="G491" s="46">
        <v>7.3188925690757925E-2</v>
      </c>
      <c r="H491" s="46">
        <v>9.1043507088013523E-2</v>
      </c>
      <c r="I491" s="46">
        <v>0.10144845690938664</v>
      </c>
    </row>
    <row r="492" spans="1:9">
      <c r="A492" s="46">
        <v>0.44881889763779526</v>
      </c>
      <c r="B492" s="46">
        <v>0.92313895900555654</v>
      </c>
      <c r="C492" s="46">
        <v>1.8334702207035074</v>
      </c>
      <c r="D492" s="46">
        <v>1.8803868954541239</v>
      </c>
      <c r="E492" s="46">
        <v>10.249648003300367</v>
      </c>
      <c r="F492" s="46">
        <v>-7.9975504342377962E-2</v>
      </c>
      <c r="G492" s="46">
        <v>0.12124209332424749</v>
      </c>
      <c r="H492" s="46">
        <v>6.3147755112319931E-2</v>
      </c>
      <c r="I492" s="46">
        <v>0.11636216819266594</v>
      </c>
    </row>
    <row r="493" spans="1:9">
      <c r="A493" s="46">
        <v>0.44980314960629919</v>
      </c>
      <c r="B493" s="46">
        <v>0.93932249601384321</v>
      </c>
      <c r="C493" s="46">
        <v>2.5299051342210985</v>
      </c>
      <c r="D493" s="46">
        <v>2.1855070234713065</v>
      </c>
      <c r="E493" s="46">
        <v>4.182973600299964</v>
      </c>
      <c r="F493" s="46">
        <v>-6.2596412503906892E-2</v>
      </c>
      <c r="G493" s="46">
        <v>0.18563636113622517</v>
      </c>
      <c r="H493" s="46">
        <v>7.8184784898401916E-2</v>
      </c>
      <c r="I493" s="46">
        <v>7.1551119062599727E-2</v>
      </c>
    </row>
    <row r="494" spans="1:9">
      <c r="A494" s="46">
        <v>0.45078740157480313</v>
      </c>
      <c r="B494" s="46">
        <v>0.97933181884597253</v>
      </c>
      <c r="C494" s="46">
        <v>1.9400353534572614</v>
      </c>
      <c r="D494" s="46">
        <v>1.8922417165377197</v>
      </c>
      <c r="E494" s="46">
        <v>2.8787795926716249</v>
      </c>
      <c r="F494" s="46">
        <v>-2.0884757364890948E-2</v>
      </c>
      <c r="G494" s="46">
        <v>0.13254123926815403</v>
      </c>
      <c r="H494" s="46">
        <v>6.3776221962467933E-2</v>
      </c>
      <c r="I494" s="46">
        <v>5.2868322589739926E-2</v>
      </c>
    </row>
    <row r="495" spans="1:9">
      <c r="A495" s="46">
        <v>0.45177165354330706</v>
      </c>
      <c r="B495" s="46">
        <v>0.57882721701412188</v>
      </c>
      <c r="C495" s="46">
        <v>0.55717908204192135</v>
      </c>
      <c r="D495" s="46">
        <v>0.42031006473752902</v>
      </c>
      <c r="E495" s="46">
        <v>0.22116877838448085</v>
      </c>
      <c r="F495" s="46">
        <v>-0.546751262154617</v>
      </c>
      <c r="G495" s="46">
        <v>-0.11697371579675139</v>
      </c>
      <c r="H495" s="46">
        <v>-8.6676259070168002E-2</v>
      </c>
      <c r="I495" s="46">
        <v>-7.544145829200033E-2</v>
      </c>
    </row>
    <row r="496" spans="1:9">
      <c r="A496" s="46">
        <v>0.452755905511811</v>
      </c>
      <c r="B496" s="46">
        <v>0.9439308801856382</v>
      </c>
      <c r="C496" s="46">
        <v>0.65505480773762048</v>
      </c>
      <c r="D496" s="46">
        <v>1.0167031227279169</v>
      </c>
      <c r="E496" s="46">
        <v>0.67777071565811853</v>
      </c>
      <c r="F496" s="46">
        <v>-5.7702335659694258E-2</v>
      </c>
      <c r="G496" s="46">
        <v>-8.4607274182444486E-2</v>
      </c>
      <c r="H496" s="46">
        <v>1.6565159729214657E-3</v>
      </c>
      <c r="I496" s="46">
        <v>-1.9447311286602303E-2</v>
      </c>
    </row>
    <row r="497" spans="1:9">
      <c r="A497" s="46">
        <v>0.45374015748031499</v>
      </c>
      <c r="B497" s="46">
        <v>1.088130368575025</v>
      </c>
      <c r="C497" s="46">
        <v>1.0019599398438053</v>
      </c>
      <c r="D497" s="46">
        <v>1.2532968547562522</v>
      </c>
      <c r="E497" s="46">
        <v>1.3942599041942261</v>
      </c>
      <c r="F497" s="46">
        <v>8.4460965313349248E-2</v>
      </c>
      <c r="G497" s="46">
        <v>3.9160433352813663E-4</v>
      </c>
      <c r="H497" s="46">
        <v>2.2577756306245658E-2</v>
      </c>
      <c r="I497" s="46">
        <v>1.6618186993112138E-2</v>
      </c>
    </row>
    <row r="498" spans="1:9">
      <c r="A498" s="46">
        <v>0.45472440944881892</v>
      </c>
      <c r="B498" s="46">
        <v>1.443523718158634</v>
      </c>
      <c r="C498" s="46">
        <v>1.3361717471173196</v>
      </c>
      <c r="D498" s="46">
        <v>2.5239695780605302</v>
      </c>
      <c r="E498" s="46">
        <v>2.4460884923999457</v>
      </c>
      <c r="F498" s="46">
        <v>0.36708715099288564</v>
      </c>
      <c r="G498" s="46">
        <v>5.7961724016744397E-2</v>
      </c>
      <c r="H498" s="46">
        <v>9.2583289153997689E-2</v>
      </c>
      <c r="I498" s="46">
        <v>4.4724510751213628E-2</v>
      </c>
    </row>
    <row r="499" spans="1:9">
      <c r="A499" s="46">
        <v>0.45570866141732286</v>
      </c>
      <c r="B499" s="46">
        <v>0.93118702966050548</v>
      </c>
      <c r="C499" s="46">
        <v>0.77620858556992867</v>
      </c>
      <c r="D499" s="46">
        <v>1.742729872757792</v>
      </c>
      <c r="E499" s="46">
        <v>4.0111605552744098</v>
      </c>
      <c r="F499" s="46">
        <v>-7.1295130731150194E-2</v>
      </c>
      <c r="G499" s="46">
        <v>-5.0666799816102059E-2</v>
      </c>
      <c r="H499" s="46">
        <v>5.5545277619003165E-2</v>
      </c>
      <c r="I499" s="46">
        <v>6.9454030736317771E-2</v>
      </c>
    </row>
    <row r="500" spans="1:9">
      <c r="A500" s="46">
        <v>0.45669291338582679</v>
      </c>
      <c r="B500" s="46">
        <v>0.91902450337377284</v>
      </c>
      <c r="C500" s="46">
        <v>2.9253632231627984</v>
      </c>
      <c r="D500" s="46">
        <v>1.5734495430969617</v>
      </c>
      <c r="E500" s="46">
        <v>5.1247348645879693</v>
      </c>
      <c r="F500" s="46">
        <v>-8.4442493898364154E-2</v>
      </c>
      <c r="G500" s="46">
        <v>0.21468373036666799</v>
      </c>
      <c r="H500" s="46">
        <v>4.5327037033958059E-2</v>
      </c>
      <c r="I500" s="46">
        <v>8.170393949736518E-2</v>
      </c>
    </row>
    <row r="501" spans="1:9">
      <c r="A501" s="46">
        <v>0.45767716535433073</v>
      </c>
      <c r="B501" s="46">
        <v>1.2747007117235276</v>
      </c>
      <c r="C501" s="46">
        <v>1.1095591014559512</v>
      </c>
      <c r="D501" s="46">
        <v>1.648616041795862</v>
      </c>
      <c r="E501" s="46">
        <v>1.0836055520037997</v>
      </c>
      <c r="F501" s="46">
        <v>0.24271141515248962</v>
      </c>
      <c r="G501" s="46">
        <v>2.0792546104309178E-2</v>
      </c>
      <c r="H501" s="46">
        <v>4.9993617340640083E-2</v>
      </c>
      <c r="I501" s="46">
        <v>4.0146977440525741E-3</v>
      </c>
    </row>
    <row r="502" spans="1:9">
      <c r="A502" s="46">
        <v>0.45866141732283466</v>
      </c>
      <c r="B502" s="46">
        <v>0.94748525562042485</v>
      </c>
      <c r="C502" s="46">
        <v>1.4234749382779375</v>
      </c>
      <c r="D502" s="46">
        <v>2.0671747278726795</v>
      </c>
      <c r="E502" s="46">
        <v>4.8905747141527156</v>
      </c>
      <c r="F502" s="46">
        <v>-5.3943903497109806E-2</v>
      </c>
      <c r="G502" s="46">
        <v>7.0620204375054813E-2</v>
      </c>
      <c r="H502" s="46">
        <v>7.2618280923762726E-2</v>
      </c>
      <c r="I502" s="46">
        <v>7.936549125187202E-2</v>
      </c>
    </row>
    <row r="503" spans="1:9">
      <c r="A503" s="46">
        <v>0.4596456692913386</v>
      </c>
      <c r="B503" s="46">
        <v>0.91522542791761685</v>
      </c>
      <c r="C503" s="46">
        <v>1.2935715053553825</v>
      </c>
      <c r="D503" s="46">
        <v>2.1107230516186863</v>
      </c>
      <c r="E503" s="46">
        <v>3.5653331362260108</v>
      </c>
      <c r="F503" s="46">
        <v>-8.8584874741679268E-2</v>
      </c>
      <c r="G503" s="46">
        <v>5.1481400327634111E-2</v>
      </c>
      <c r="H503" s="46">
        <v>7.4703056727937894E-2</v>
      </c>
      <c r="I503" s="46">
        <v>6.3562874792356408E-2</v>
      </c>
    </row>
    <row r="504" spans="1:9">
      <c r="A504" s="46">
        <v>0.46062992125984253</v>
      </c>
      <c r="B504" s="46">
        <v>0.85100103218645251</v>
      </c>
      <c r="C504" s="46">
        <v>1.6691025461445117</v>
      </c>
      <c r="D504" s="46">
        <v>2.3070680127149719</v>
      </c>
      <c r="E504" s="46">
        <v>4.4010474953554297</v>
      </c>
      <c r="F504" s="46">
        <v>-0.16134193749944853</v>
      </c>
      <c r="G504" s="46">
        <v>0.10245721689212146</v>
      </c>
      <c r="H504" s="46">
        <v>8.3597745977785382E-2</v>
      </c>
      <c r="I504" s="46">
        <v>7.4092128985848396E-2</v>
      </c>
    </row>
    <row r="505" spans="1:9">
      <c r="A505" s="46">
        <v>0.46161417322834647</v>
      </c>
      <c r="B505" s="46">
        <v>0.87223082185005207</v>
      </c>
      <c r="C505" s="46">
        <v>0.73896670997903025</v>
      </c>
      <c r="D505" s="46">
        <v>0.6358679183349415</v>
      </c>
      <c r="E505" s="46">
        <v>0.52492673817231228</v>
      </c>
      <c r="F505" s="46">
        <v>-0.13670118614458676</v>
      </c>
      <c r="G505" s="46">
        <v>-6.0500481287654881E-2</v>
      </c>
      <c r="H505" s="46">
        <v>-4.5276441278356429E-2</v>
      </c>
      <c r="I505" s="46">
        <v>-3.2224828623323112E-2</v>
      </c>
    </row>
    <row r="506" spans="1:9">
      <c r="A506" s="46">
        <v>0.4625984251968504</v>
      </c>
      <c r="B506" s="46">
        <v>0.91280711781908941</v>
      </c>
      <c r="C506" s="46">
        <v>1.3439513222127939</v>
      </c>
      <c r="D506" s="46">
        <v>1.6221098365419071</v>
      </c>
      <c r="E506" s="46">
        <v>4.65038891710347</v>
      </c>
      <c r="F506" s="46">
        <v>-9.12306826786424E-2</v>
      </c>
      <c r="G506" s="46">
        <v>5.9122804570675522E-2</v>
      </c>
      <c r="H506" s="46">
        <v>4.8372767013415169E-2</v>
      </c>
      <c r="I506" s="46">
        <v>7.6847542709428146E-2</v>
      </c>
    </row>
    <row r="507" spans="1:9">
      <c r="A507" s="46">
        <v>0.46358267716535434</v>
      </c>
      <c r="B507" s="46">
        <v>1.1188375237587136</v>
      </c>
      <c r="C507" s="46">
        <v>1.3751587291213514</v>
      </c>
      <c r="D507" s="46">
        <v>2.5487948739726956</v>
      </c>
      <c r="E507" s="46">
        <v>2.9724168321349458</v>
      </c>
      <c r="F507" s="46">
        <v>0.11229022107418703</v>
      </c>
      <c r="G507" s="46">
        <v>6.3713832763381412E-2</v>
      </c>
      <c r="H507" s="46">
        <v>9.3562064901841352E-2</v>
      </c>
      <c r="I507" s="46">
        <v>5.4468768504731979E-2</v>
      </c>
    </row>
    <row r="508" spans="1:9">
      <c r="A508" s="46">
        <v>0.46456692913385828</v>
      </c>
      <c r="B508" s="46">
        <v>1.1808350478942264</v>
      </c>
      <c r="C508" s="46">
        <v>1.9993486907666043</v>
      </c>
      <c r="D508" s="46">
        <v>1.0707523219718456</v>
      </c>
      <c r="E508" s="46">
        <v>2.3376559928004488</v>
      </c>
      <c r="F508" s="46">
        <v>0.16622185590582236</v>
      </c>
      <c r="G508" s="46">
        <v>0.13856429458125361</v>
      </c>
      <c r="H508" s="46">
        <v>6.8361506058127767E-3</v>
      </c>
      <c r="I508" s="46">
        <v>4.2457435742096192E-2</v>
      </c>
    </row>
    <row r="509" spans="1:9">
      <c r="A509" s="46">
        <v>0.46555118110236221</v>
      </c>
      <c r="B509" s="46">
        <v>1.108111506222363</v>
      </c>
      <c r="C509" s="46">
        <v>0.65398067980267405</v>
      </c>
      <c r="D509" s="46">
        <v>0.4906855535804302</v>
      </c>
      <c r="E509" s="46">
        <v>1.5144202936010118</v>
      </c>
      <c r="F509" s="46">
        <v>0.10265722064629432</v>
      </c>
      <c r="G509" s="46">
        <v>-8.4935493909485016E-2</v>
      </c>
      <c r="H509" s="46">
        <v>-7.1195177675081683E-2</v>
      </c>
      <c r="I509" s="46">
        <v>2.0751636062323442E-2</v>
      </c>
    </row>
    <row r="510" spans="1:9">
      <c r="A510" s="46">
        <v>0.46653543307086615</v>
      </c>
      <c r="B510" s="46">
        <v>0.94334431437608324</v>
      </c>
      <c r="C510" s="46">
        <v>1.4118646682705862</v>
      </c>
      <c r="D510" s="46">
        <v>0.90006553013559754</v>
      </c>
      <c r="E510" s="46">
        <v>2.6605311535305329</v>
      </c>
      <c r="F510" s="46">
        <v>-5.8323936399355319E-2</v>
      </c>
      <c r="G510" s="46">
        <v>6.8982258095343849E-2</v>
      </c>
      <c r="H510" s="46">
        <v>-1.0528770704666277E-2</v>
      </c>
      <c r="I510" s="46">
        <v>4.8926289231912529E-2</v>
      </c>
    </row>
    <row r="511" spans="1:9">
      <c r="A511" s="46">
        <v>0.46751968503937008</v>
      </c>
      <c r="B511" s="46">
        <v>0.78824687625511547</v>
      </c>
      <c r="C511" s="46">
        <v>1.0397995763274084</v>
      </c>
      <c r="D511" s="46">
        <v>3.1486091697337515</v>
      </c>
      <c r="E511" s="46">
        <v>2.4733869996413285</v>
      </c>
      <c r="F511" s="46">
        <v>-0.23794394345081279</v>
      </c>
      <c r="G511" s="46">
        <v>7.8055959023093186E-3</v>
      </c>
      <c r="H511" s="46">
        <v>0.11469608219151035</v>
      </c>
      <c r="I511" s="46">
        <v>4.5279423312198711E-2</v>
      </c>
    </row>
    <row r="512" spans="1:9">
      <c r="A512" s="46">
        <v>0.46850393700787402</v>
      </c>
      <c r="B512" s="46">
        <v>0.87840376622841021</v>
      </c>
      <c r="C512" s="46">
        <v>1.1489128808154159</v>
      </c>
      <c r="D512" s="46">
        <v>1.2132637607651957</v>
      </c>
      <c r="E512" s="46">
        <v>4.4655721458223052</v>
      </c>
      <c r="F512" s="46">
        <v>-0.12964892063541344</v>
      </c>
      <c r="G512" s="46">
        <v>2.7763234849474228E-2</v>
      </c>
      <c r="H512" s="46">
        <v>1.9331405130785233E-2</v>
      </c>
      <c r="I512" s="46">
        <v>7.4819867314049174E-2</v>
      </c>
    </row>
    <row r="513" spans="1:9">
      <c r="A513" s="46">
        <v>0.46948818897637795</v>
      </c>
      <c r="B513" s="46">
        <v>1.1386598742218357</v>
      </c>
      <c r="C513" s="46">
        <v>1.5924290247592805</v>
      </c>
      <c r="D513" s="46">
        <v>0.91816849416516744</v>
      </c>
      <c r="E513" s="46">
        <v>4.5934501303319673</v>
      </c>
      <c r="F513" s="46">
        <v>0.12985202197856757</v>
      </c>
      <c r="G513" s="46">
        <v>9.3052107806193329E-2</v>
      </c>
      <c r="H513" s="46">
        <v>-8.5374360361709974E-3</v>
      </c>
      <c r="I513" s="46">
        <v>7.623157020487302E-2</v>
      </c>
    </row>
    <row r="514" spans="1:9">
      <c r="A514" s="46">
        <v>0.47047244094488189</v>
      </c>
      <c r="B514" s="46">
        <v>1.2287929283326107</v>
      </c>
      <c r="C514" s="46">
        <v>1.4927523763497974</v>
      </c>
      <c r="D514" s="46">
        <v>1.2426118942573772</v>
      </c>
      <c r="E514" s="46">
        <v>0.64274391322638769</v>
      </c>
      <c r="F514" s="46">
        <v>0.20603232845705688</v>
      </c>
      <c r="G514" s="46">
        <v>8.0124329674242448E-2</v>
      </c>
      <c r="H514" s="46">
        <v>2.1721553067421594E-2</v>
      </c>
      <c r="I514" s="46">
        <v>-2.2100445138690066E-2</v>
      </c>
    </row>
    <row r="515" spans="1:9">
      <c r="A515" s="46">
        <v>0.47145669291338582</v>
      </c>
      <c r="B515" s="46">
        <v>1.1715634791109879</v>
      </c>
      <c r="C515" s="46">
        <v>3.763227459143744</v>
      </c>
      <c r="D515" s="46">
        <v>3.0222583093441684</v>
      </c>
      <c r="E515" s="46">
        <v>1.9848479118338513</v>
      </c>
      <c r="F515" s="46">
        <v>0.15833916367864947</v>
      </c>
      <c r="G515" s="46">
        <v>0.26505539120185073</v>
      </c>
      <c r="H515" s="46">
        <v>0.11060043364862646</v>
      </c>
      <c r="I515" s="46">
        <v>3.4277114624014456E-2</v>
      </c>
    </row>
    <row r="516" spans="1:9">
      <c r="A516" s="46">
        <v>0.47244094488188976</v>
      </c>
      <c r="B516" s="46">
        <v>1.4810953955036494</v>
      </c>
      <c r="C516" s="46">
        <v>1.3904153327433251</v>
      </c>
      <c r="D516" s="46">
        <v>1.8873880066933304</v>
      </c>
      <c r="E516" s="46">
        <v>4.6968764793800464</v>
      </c>
      <c r="F516" s="46">
        <v>0.39278194611039563</v>
      </c>
      <c r="G516" s="46">
        <v>6.5920500609075464E-2</v>
      </c>
      <c r="H516" s="46">
        <v>6.3519386617849019E-2</v>
      </c>
      <c r="I516" s="46">
        <v>7.7344885446514355E-2</v>
      </c>
    </row>
    <row r="517" spans="1:9">
      <c r="A517" s="46">
        <v>0.47342519685039369</v>
      </c>
      <c r="B517" s="46">
        <v>0.72127592041065591</v>
      </c>
      <c r="C517" s="46">
        <v>1.1020847509147491</v>
      </c>
      <c r="D517" s="46">
        <v>2.0649017045766533</v>
      </c>
      <c r="E517" s="46">
        <v>1.2997295751018925</v>
      </c>
      <c r="F517" s="46">
        <v>-0.32673352362790276</v>
      </c>
      <c r="G517" s="46">
        <v>1.9440722845957614E-2</v>
      </c>
      <c r="H517" s="46">
        <v>7.250826245907753E-2</v>
      </c>
      <c r="I517" s="46">
        <v>1.3107811183805777E-2</v>
      </c>
    </row>
    <row r="518" spans="1:9">
      <c r="A518" s="46">
        <v>0.47440944881889763</v>
      </c>
      <c r="B518" s="46">
        <v>0.91330086767766938</v>
      </c>
      <c r="C518" s="46">
        <v>2.4327085444436856</v>
      </c>
      <c r="D518" s="46">
        <v>2.5043026778104549</v>
      </c>
      <c r="E518" s="46">
        <v>1.1012322046314855</v>
      </c>
      <c r="F518" s="46">
        <v>-9.068991523823508E-2</v>
      </c>
      <c r="G518" s="46">
        <v>0.17780105279193945</v>
      </c>
      <c r="H518" s="46">
        <v>9.1801032365255941E-2</v>
      </c>
      <c r="I518" s="46">
        <v>4.8214869446364158E-3</v>
      </c>
    </row>
    <row r="519" spans="1:9">
      <c r="A519" s="46">
        <v>0.47539370078740156</v>
      </c>
      <c r="B519" s="46">
        <v>1.3871553810821979</v>
      </c>
      <c r="C519" s="46">
        <v>2.0892039105879663</v>
      </c>
      <c r="D519" s="46">
        <v>3.5948178886233859</v>
      </c>
      <c r="E519" s="46">
        <v>4.6624336731384881</v>
      </c>
      <c r="F519" s="46">
        <v>0.32725516179371128</v>
      </c>
      <c r="G519" s="46">
        <v>0.14735661787789162</v>
      </c>
      <c r="H519" s="46">
        <v>0.12794933330396679</v>
      </c>
      <c r="I519" s="46">
        <v>7.6976877963421217E-2</v>
      </c>
    </row>
    <row r="520" spans="1:9">
      <c r="A520" s="46">
        <v>0.4763779527559055</v>
      </c>
      <c r="B520" s="46">
        <v>0.96592988698480198</v>
      </c>
      <c r="C520" s="46">
        <v>2.2191762630606719</v>
      </c>
      <c r="D520" s="46">
        <v>4.610012310258548</v>
      </c>
      <c r="E520" s="46">
        <v>12.646089280833388</v>
      </c>
      <c r="F520" s="46">
        <v>-3.466402816480451E-2</v>
      </c>
      <c r="G520" s="46">
        <v>0.15942721487034753</v>
      </c>
      <c r="H520" s="46">
        <v>0.15282305273430719</v>
      </c>
      <c r="I520" s="46">
        <v>0.12686740098086519</v>
      </c>
    </row>
    <row r="521" spans="1:9">
      <c r="A521" s="46">
        <v>0.47736220472440943</v>
      </c>
      <c r="B521" s="46">
        <v>0.9810677532979758</v>
      </c>
      <c r="C521" s="46">
        <v>1.0122194958868067</v>
      </c>
      <c r="D521" s="46">
        <v>1.8121068026260658</v>
      </c>
      <c r="E521" s="46">
        <v>4.4628467598604127</v>
      </c>
      <c r="F521" s="46">
        <v>-1.9113756258390326E-2</v>
      </c>
      <c r="G521" s="46">
        <v>2.4290881032264901E-3</v>
      </c>
      <c r="H521" s="46">
        <v>5.9449014773040008E-2</v>
      </c>
      <c r="I521" s="46">
        <v>7.4789342468885328E-2</v>
      </c>
    </row>
    <row r="522" spans="1:9">
      <c r="A522" s="46">
        <v>0.47834645669291337</v>
      </c>
      <c r="B522" s="46">
        <v>1.1543451655382031</v>
      </c>
      <c r="C522" s="46">
        <v>1.3949901859076084</v>
      </c>
      <c r="D522" s="46">
        <v>2.8530549837766288</v>
      </c>
      <c r="E522" s="46">
        <v>2.550424154181242</v>
      </c>
      <c r="F522" s="46">
        <v>0.14353322694931236</v>
      </c>
      <c r="G522" s="46">
        <v>6.6577476011380671E-2</v>
      </c>
      <c r="H522" s="46">
        <v>0.10483903443122618</v>
      </c>
      <c r="I522" s="46">
        <v>4.6812984015562158E-2</v>
      </c>
    </row>
    <row r="523" spans="1:9">
      <c r="A523" s="46">
        <v>0.4793307086614173</v>
      </c>
      <c r="B523" s="46">
        <v>1.336663371982475</v>
      </c>
      <c r="C523" s="46">
        <v>0.71942638017722205</v>
      </c>
      <c r="D523" s="46">
        <v>1.1537529192994302</v>
      </c>
      <c r="E523" s="46">
        <v>0.67343100584148219</v>
      </c>
      <c r="F523" s="46">
        <v>0.29017648779631416</v>
      </c>
      <c r="G523" s="46">
        <v>-6.5860215739964409E-2</v>
      </c>
      <c r="H523" s="46">
        <v>1.4302003710208589E-2</v>
      </c>
      <c r="I523" s="46">
        <v>-1.976848647972488E-2</v>
      </c>
    </row>
    <row r="524" spans="1:9">
      <c r="A524" s="46">
        <v>0.48031496062992124</v>
      </c>
      <c r="B524" s="46">
        <v>1.090788526208462</v>
      </c>
      <c r="C524" s="46">
        <v>1.2289821552363331</v>
      </c>
      <c r="D524" s="46">
        <v>1.3705930957633337</v>
      </c>
      <c r="E524" s="46">
        <v>8.2090245365252503</v>
      </c>
      <c r="F524" s="46">
        <v>8.6900853239861978E-2</v>
      </c>
      <c r="G524" s="46">
        <v>4.1237262147175213E-2</v>
      </c>
      <c r="H524" s="46">
        <v>3.1524356277424406E-2</v>
      </c>
      <c r="I524" s="46">
        <v>0.10526170511701265</v>
      </c>
    </row>
    <row r="525" spans="1:9">
      <c r="A525" s="46">
        <v>0.48129921259842517</v>
      </c>
      <c r="B525" s="46">
        <v>0.84713781434672042</v>
      </c>
      <c r="C525" s="46">
        <v>0.64332657926118897</v>
      </c>
      <c r="D525" s="46">
        <v>0.46877347353000653</v>
      </c>
      <c r="E525" s="46">
        <v>0.46889526031872469</v>
      </c>
      <c r="F525" s="46">
        <v>-0.16589188877384475</v>
      </c>
      <c r="G525" s="46">
        <v>-8.822055687283259E-2</v>
      </c>
      <c r="H525" s="46">
        <v>-7.5763562608730697E-2</v>
      </c>
      <c r="I525" s="46">
        <v>-3.78687930511575E-2</v>
      </c>
    </row>
    <row r="526" spans="1:9">
      <c r="A526" s="46">
        <v>0.48228346456692911</v>
      </c>
      <c r="B526" s="46">
        <v>1.1461901415959135</v>
      </c>
      <c r="C526" s="46">
        <v>2.1901731142019725</v>
      </c>
      <c r="D526" s="46">
        <v>3.1209580237921242</v>
      </c>
      <c r="E526" s="46">
        <v>3.9709068736519089</v>
      </c>
      <c r="F526" s="46">
        <v>0.13644352215270247</v>
      </c>
      <c r="G526" s="46">
        <v>0.15679611765702467</v>
      </c>
      <c r="H526" s="46">
        <v>0.1138140013596185</v>
      </c>
      <c r="I526" s="46">
        <v>6.8949725013145849E-2</v>
      </c>
    </row>
    <row r="527" spans="1:9">
      <c r="A527" s="46">
        <v>0.48326771653543305</v>
      </c>
      <c r="B527" s="46">
        <v>1.2472971043698271</v>
      </c>
      <c r="C527" s="46">
        <v>1.1822381048028645</v>
      </c>
      <c r="D527" s="46">
        <v>3.0847701170959989</v>
      </c>
      <c r="E527" s="46">
        <v>5.8800133138807027</v>
      </c>
      <c r="F527" s="46">
        <v>0.22097889362821313</v>
      </c>
      <c r="G527" s="46">
        <v>3.3481868200147591E-2</v>
      </c>
      <c r="H527" s="46">
        <v>0.1126477138242459</v>
      </c>
      <c r="I527" s="46">
        <v>8.8577951308669883E-2</v>
      </c>
    </row>
    <row r="528" spans="1:9">
      <c r="A528" s="46">
        <v>0.48425196850393698</v>
      </c>
      <c r="B528" s="46">
        <v>0.94133873734098772</v>
      </c>
      <c r="C528" s="46">
        <v>0.99064013926946881</v>
      </c>
      <c r="D528" s="46">
        <v>0.6938651893652521</v>
      </c>
      <c r="E528" s="46">
        <v>2.3084622428179165</v>
      </c>
      <c r="F528" s="46">
        <v>-6.0452228252259821E-2</v>
      </c>
      <c r="G528" s="46">
        <v>-1.8807878979911984E-3</v>
      </c>
      <c r="H528" s="46">
        <v>-3.6547758897970829E-2</v>
      </c>
      <c r="I528" s="46">
        <v>4.1829080355504179E-2</v>
      </c>
    </row>
    <row r="529" spans="1:9">
      <c r="A529" s="46">
        <v>0.48523622047244097</v>
      </c>
      <c r="B529" s="46">
        <v>0.92115339915207528</v>
      </c>
      <c r="C529" s="46">
        <v>1.1280214069456851</v>
      </c>
      <c r="D529" s="46">
        <v>0.73544350237256129</v>
      </c>
      <c r="E529" s="46">
        <v>1.3283835663696235</v>
      </c>
      <c r="F529" s="46">
        <v>-8.2128699427558335E-2</v>
      </c>
      <c r="G529" s="46">
        <v>2.4093026136903846E-2</v>
      </c>
      <c r="H529" s="46">
        <v>-3.0728155715613069E-2</v>
      </c>
      <c r="I529" s="46">
        <v>1.4198141972423372E-2</v>
      </c>
    </row>
    <row r="530" spans="1:9">
      <c r="A530" s="46">
        <v>0.48622047244094491</v>
      </c>
      <c r="B530" s="46">
        <v>1.0180116893395119</v>
      </c>
      <c r="C530" s="46">
        <v>1.2979254697107248</v>
      </c>
      <c r="D530" s="46">
        <v>2.4662032837439223</v>
      </c>
      <c r="E530" s="46">
        <v>3.2085638811173509</v>
      </c>
      <c r="F530" s="46">
        <v>1.7851400714185738E-2</v>
      </c>
      <c r="G530" s="46">
        <v>5.2153439460833104E-2</v>
      </c>
      <c r="H530" s="46">
        <v>9.0267983595284762E-2</v>
      </c>
      <c r="I530" s="46">
        <v>5.8291172398678204E-2</v>
      </c>
    </row>
    <row r="531" spans="1:9">
      <c r="A531" s="46">
        <v>0.48720472440944884</v>
      </c>
      <c r="B531" s="46">
        <v>1.2838823495618952</v>
      </c>
      <c r="C531" s="46">
        <v>1.366728697797716</v>
      </c>
      <c r="D531" s="46">
        <v>2.163739961514449</v>
      </c>
      <c r="E531" s="46">
        <v>1.1292037982454273</v>
      </c>
      <c r="F531" s="46">
        <v>0.24988857300260181</v>
      </c>
      <c r="G531" s="46">
        <v>6.2484014528918962E-2</v>
      </c>
      <c r="H531" s="46">
        <v>7.7183818810500654E-2</v>
      </c>
      <c r="I531" s="46">
        <v>6.0756390526016E-3</v>
      </c>
    </row>
    <row r="532" spans="1:9">
      <c r="A532" s="46">
        <v>0.48818897637795278</v>
      </c>
      <c r="B532" s="46">
        <v>1.0326725149186411</v>
      </c>
      <c r="C532" s="46">
        <v>1.1333001919544001</v>
      </c>
      <c r="D532" s="46">
        <v>1.4390435893851787</v>
      </c>
      <c r="E532" s="46">
        <v>1.7701058706374868</v>
      </c>
      <c r="F532" s="46">
        <v>3.2150116562927197E-2</v>
      </c>
      <c r="G532" s="46">
        <v>2.5026780026652529E-2</v>
      </c>
      <c r="H532" s="46">
        <v>3.6397871888855231E-2</v>
      </c>
      <c r="I532" s="46">
        <v>2.8551967935822042E-2</v>
      </c>
    </row>
    <row r="533" spans="1:9">
      <c r="A533" s="46">
        <v>0.48917322834645671</v>
      </c>
      <c r="B533" s="46">
        <v>0.78003577617575293</v>
      </c>
      <c r="C533" s="46">
        <v>1.0779708843769966</v>
      </c>
      <c r="D533" s="46">
        <v>1.4369810202018496</v>
      </c>
      <c r="E533" s="46">
        <v>2.450983724214443</v>
      </c>
      <c r="F533" s="46">
        <v>-0.24841549345836242</v>
      </c>
      <c r="G533" s="46">
        <v>1.5016092639067724E-2</v>
      </c>
      <c r="H533" s="46">
        <v>3.6254439907775562E-2</v>
      </c>
      <c r="I533" s="46">
        <v>4.4824473202827217E-2</v>
      </c>
    </row>
    <row r="534" spans="1:9">
      <c r="A534" s="46">
        <v>0.49015748031496065</v>
      </c>
      <c r="B534" s="46">
        <v>1.2077222262451317</v>
      </c>
      <c r="C534" s="46">
        <v>1.9905496112822363</v>
      </c>
      <c r="D534" s="46">
        <v>3.3690609589003695</v>
      </c>
      <c r="E534" s="46">
        <v>5.101930426157721</v>
      </c>
      <c r="F534" s="46">
        <v>0.18873612790986632</v>
      </c>
      <c r="G534" s="46">
        <v>0.13768215743557963</v>
      </c>
      <c r="H534" s="46">
        <v>0.12146340583243501</v>
      </c>
      <c r="I534" s="46">
        <v>8.1480949152223078E-2</v>
      </c>
    </row>
    <row r="535" spans="1:9">
      <c r="A535" s="46">
        <v>0.49114173228346458</v>
      </c>
      <c r="B535" s="46">
        <v>0.71596089340527225</v>
      </c>
      <c r="C535" s="46">
        <v>0.7175835317092728</v>
      </c>
      <c r="D535" s="46">
        <v>0.63068264613089464</v>
      </c>
      <c r="E535" s="46">
        <v>0.69363027659508858</v>
      </c>
      <c r="F535" s="46">
        <v>-0.33412973166217796</v>
      </c>
      <c r="G535" s="46">
        <v>-6.6373183524794557E-2</v>
      </c>
      <c r="H535" s="46">
        <v>-4.6095248094255803E-2</v>
      </c>
      <c r="I535" s="46">
        <v>-1.8290810154574823E-2</v>
      </c>
    </row>
    <row r="536" spans="1:9">
      <c r="A536" s="46">
        <v>0.49212598425196852</v>
      </c>
      <c r="B536" s="46">
        <v>1.1592573935386432</v>
      </c>
      <c r="C536" s="46">
        <v>1.2772485006506127</v>
      </c>
      <c r="D536" s="46">
        <v>1.2838258916559089</v>
      </c>
      <c r="E536" s="46">
        <v>1.1383746126279057</v>
      </c>
      <c r="F536" s="46">
        <v>0.1477796221329232</v>
      </c>
      <c r="G536" s="46">
        <v>4.8941631067869223E-2</v>
      </c>
      <c r="H536" s="46">
        <v>2.4984459767465061E-2</v>
      </c>
      <c r="I536" s="46">
        <v>6.4800733310324665E-3</v>
      </c>
    </row>
    <row r="537" spans="1:9">
      <c r="A537" s="46">
        <v>0.49311023622047245</v>
      </c>
      <c r="B537" s="46">
        <v>1.1016625085277836</v>
      </c>
      <c r="C537" s="46">
        <v>1.8752337377814827</v>
      </c>
      <c r="D537" s="46">
        <v>3.1718832580691387</v>
      </c>
      <c r="E537" s="46">
        <v>10.76753985999804</v>
      </c>
      <c r="F537" s="46">
        <v>9.682041022095865E-2</v>
      </c>
      <c r="G537" s="46">
        <v>0.12574666236061352</v>
      </c>
      <c r="H537" s="46">
        <v>0.11543254992079133</v>
      </c>
      <c r="I537" s="46">
        <v>0.11882680199098769</v>
      </c>
    </row>
    <row r="538" spans="1:9">
      <c r="A538" s="46">
        <v>0.49409448818897639</v>
      </c>
      <c r="B538" s="46">
        <v>1.0911086337005615</v>
      </c>
      <c r="C538" s="46">
        <v>1.5011934076783113</v>
      </c>
      <c r="D538" s="46">
        <v>3.4297622623638904</v>
      </c>
      <c r="E538" s="46">
        <v>3.6113488835062175</v>
      </c>
      <c r="F538" s="46">
        <v>8.7194274488377244E-2</v>
      </c>
      <c r="G538" s="46">
        <v>8.1252079380211062E-2</v>
      </c>
      <c r="H538" s="46">
        <v>0.123249094751154</v>
      </c>
      <c r="I538" s="46">
        <v>6.42040677247534E-2</v>
      </c>
    </row>
    <row r="539" spans="1:9">
      <c r="A539" s="46">
        <v>0.49507874015748032</v>
      </c>
      <c r="B539" s="46">
        <v>0.84110882472009108</v>
      </c>
      <c r="C539" s="46">
        <v>0.85714470222747308</v>
      </c>
      <c r="D539" s="46">
        <v>1.2777027662778249</v>
      </c>
      <c r="E539" s="46">
        <v>2.201620603339645</v>
      </c>
      <c r="F539" s="46">
        <v>-0.17303422818899516</v>
      </c>
      <c r="G539" s="46">
        <v>-3.0829705446171297E-2</v>
      </c>
      <c r="H539" s="46">
        <v>2.4506375165766224E-2</v>
      </c>
      <c r="I539" s="46">
        <v>3.9459686353070539E-2</v>
      </c>
    </row>
    <row r="540" spans="1:9">
      <c r="A540" s="46">
        <v>0.49606299212598426</v>
      </c>
      <c r="B540" s="46">
        <v>0.77901829842136594</v>
      </c>
      <c r="C540" s="46">
        <v>1.7066723391282093</v>
      </c>
      <c r="D540" s="46">
        <v>1.5610679518520398</v>
      </c>
      <c r="E540" s="46">
        <v>4.6318851837398078</v>
      </c>
      <c r="F540" s="46">
        <v>-0.2497207437577845</v>
      </c>
      <c r="G540" s="46">
        <v>0.1069090948171437</v>
      </c>
      <c r="H540" s="46">
        <v>4.4537017156089133E-2</v>
      </c>
      <c r="I540" s="46">
        <v>7.6648197617126823E-2</v>
      </c>
    </row>
    <row r="541" spans="1:9">
      <c r="A541" s="46">
        <v>0.49704724409448819</v>
      </c>
      <c r="B541" s="46">
        <v>1.0804274138474403</v>
      </c>
      <c r="C541" s="46">
        <v>0.61406093026263187</v>
      </c>
      <c r="D541" s="46">
        <v>0.62749113846719762</v>
      </c>
      <c r="E541" s="46">
        <v>0.91999302801895011</v>
      </c>
      <c r="F541" s="46">
        <v>7.7356716408786955E-2</v>
      </c>
      <c r="G541" s="46">
        <v>-9.753222416060614E-2</v>
      </c>
      <c r="H541" s="46">
        <v>-4.6602573004053946E-2</v>
      </c>
      <c r="I541" s="46">
        <v>-4.1694593604018901E-3</v>
      </c>
    </row>
    <row r="542" spans="1:9">
      <c r="A542" s="46">
        <v>0.49803149606299213</v>
      </c>
      <c r="B542" s="46">
        <v>1.5016052552984875</v>
      </c>
      <c r="C542" s="46">
        <v>1.0325798792584868</v>
      </c>
      <c r="D542" s="46">
        <v>1.2029837634455549</v>
      </c>
      <c r="E542" s="46">
        <v>3.6885827627112109</v>
      </c>
      <c r="F542" s="46">
        <v>0.4065347060832436</v>
      </c>
      <c r="G542" s="46">
        <v>6.4120815519604357E-3</v>
      </c>
      <c r="H542" s="46">
        <v>1.848049401812233E-2</v>
      </c>
      <c r="I542" s="46">
        <v>6.526211545653364E-2</v>
      </c>
    </row>
    <row r="543" spans="1:9">
      <c r="A543" s="46">
        <v>0.49901574803149606</v>
      </c>
      <c r="B543" s="46">
        <v>1.1098598480297521</v>
      </c>
      <c r="C543" s="46">
        <v>2.6154658987061166</v>
      </c>
      <c r="D543" s="46">
        <v>5.1147865433527615</v>
      </c>
      <c r="E543" s="46">
        <v>7.8154879129870887</v>
      </c>
      <c r="F543" s="46">
        <v>0.10423374431613522</v>
      </c>
      <c r="G543" s="46">
        <v>0.19228844911774592</v>
      </c>
      <c r="H543" s="46">
        <v>0.16321356670279699</v>
      </c>
      <c r="I543" s="46">
        <v>0.10280536974042065</v>
      </c>
    </row>
    <row r="544" spans="1:9">
      <c r="A544" s="46">
        <v>0.5</v>
      </c>
      <c r="B544" s="46">
        <v>1.2848181947624278</v>
      </c>
      <c r="C544" s="46">
        <v>1.3251788320492328</v>
      </c>
      <c r="D544" s="46">
        <v>2.1016422259070304</v>
      </c>
      <c r="E544" s="46">
        <v>5.3174987332826644</v>
      </c>
      <c r="F544" s="46">
        <v>0.25061722566241179</v>
      </c>
      <c r="G544" s="46">
        <v>5.6309483583041463E-2</v>
      </c>
      <c r="H544" s="46">
        <v>7.4271905145372935E-2</v>
      </c>
      <c r="I544" s="46">
        <v>8.3550151493776051E-2</v>
      </c>
    </row>
    <row r="545" spans="1:9">
      <c r="A545" s="46">
        <v>0.50098425196850394</v>
      </c>
      <c r="B545" s="46">
        <v>1.2293789874527332</v>
      </c>
      <c r="C545" s="46">
        <v>2.1378867881672701</v>
      </c>
      <c r="D545" s="46">
        <v>5.4925687414527076</v>
      </c>
      <c r="E545" s="46">
        <v>6.0775156198174338</v>
      </c>
      <c r="F545" s="46">
        <v>0.20650915363552638</v>
      </c>
      <c r="G545" s="46">
        <v>0.15196357179744216</v>
      </c>
      <c r="H545" s="46">
        <v>0.1703396040710865</v>
      </c>
      <c r="I545" s="46">
        <v>9.0229799865527316E-2</v>
      </c>
    </row>
    <row r="546" spans="1:9">
      <c r="A546" s="46">
        <v>0.50196850393700787</v>
      </c>
      <c r="B546" s="46">
        <v>1.3380358331621411</v>
      </c>
      <c r="C546" s="46">
        <v>0.49970602702626893</v>
      </c>
      <c r="D546" s="46">
        <v>0.60627948242918639</v>
      </c>
      <c r="E546" s="46">
        <v>0.69767255335602185</v>
      </c>
      <c r="F546" s="46">
        <v>0.29120274248505262</v>
      </c>
      <c r="G546" s="46">
        <v>-0.13874705988308061</v>
      </c>
      <c r="H546" s="46">
        <v>-5.0041420710185448E-2</v>
      </c>
      <c r="I546" s="46">
        <v>-1.8000270377900817E-2</v>
      </c>
    </row>
    <row r="547" spans="1:9">
      <c r="A547" s="46">
        <v>0.50295275590551181</v>
      </c>
      <c r="B547" s="46">
        <v>1.2372345324236733</v>
      </c>
      <c r="C547" s="46">
        <v>1.2248481021891462</v>
      </c>
      <c r="D547" s="46">
        <v>0.78474606251374512</v>
      </c>
      <c r="E547" s="46">
        <v>1.4787898313736141</v>
      </c>
      <c r="F547" s="46">
        <v>0.21287867319456477</v>
      </c>
      <c r="G547" s="46">
        <v>4.0563367619066856E-2</v>
      </c>
      <c r="H547" s="46">
        <v>-2.423951007766504E-2</v>
      </c>
      <c r="I547" s="46">
        <v>1.9561203589392041E-2</v>
      </c>
    </row>
    <row r="548" spans="1:9">
      <c r="A548" s="46">
        <v>0.50393700787401574</v>
      </c>
      <c r="B548" s="46">
        <v>0.75627880124619851</v>
      </c>
      <c r="C548" s="46">
        <v>0.72443173802782956</v>
      </c>
      <c r="D548" s="46">
        <v>0.4782441263371377</v>
      </c>
      <c r="E548" s="46">
        <v>0.71060887150419572</v>
      </c>
      <c r="F548" s="46">
        <v>-0.2793451860697802</v>
      </c>
      <c r="G548" s="46">
        <v>-6.4473548216722881E-2</v>
      </c>
      <c r="H548" s="46">
        <v>-7.3763395231139658E-2</v>
      </c>
      <c r="I548" s="46">
        <v>-1.7081655547355669E-2</v>
      </c>
    </row>
    <row r="549" spans="1:9">
      <c r="A549" s="46">
        <v>0.50492125984251968</v>
      </c>
      <c r="B549" s="46">
        <v>1.0901314561519315</v>
      </c>
      <c r="C549" s="46">
        <v>0.93289447751360388</v>
      </c>
      <c r="D549" s="46">
        <v>0.95052039052389037</v>
      </c>
      <c r="E549" s="46">
        <v>1.0204363323149988</v>
      </c>
      <c r="F549" s="46">
        <v>8.6298290943467998E-2</v>
      </c>
      <c r="G549" s="46">
        <v>-1.3892636946176911E-2</v>
      </c>
      <c r="H549" s="46">
        <v>-5.0745664865141423E-3</v>
      </c>
      <c r="I549" s="46">
        <v>1.0115156302594451E-3</v>
      </c>
    </row>
    <row r="550" spans="1:9">
      <c r="A550" s="46">
        <v>0.50590551181102361</v>
      </c>
      <c r="B550" s="46">
        <v>0.99585511156341511</v>
      </c>
      <c r="C550" s="46">
        <v>1.78121704271287</v>
      </c>
      <c r="D550" s="46">
        <v>1.6306866735572632</v>
      </c>
      <c r="E550" s="46">
        <v>2.1853962969108909</v>
      </c>
      <c r="F550" s="46">
        <v>-4.1535022972280658E-3</v>
      </c>
      <c r="G550" s="46">
        <v>0.11545937250540379</v>
      </c>
      <c r="H550" s="46">
        <v>4.8900119822950457E-2</v>
      </c>
      <c r="I550" s="46">
        <v>3.9089859184282427E-2</v>
      </c>
    </row>
    <row r="551" spans="1:9">
      <c r="A551" s="46">
        <v>0.50688976377952755</v>
      </c>
      <c r="B551" s="46">
        <v>0.9165864662118417</v>
      </c>
      <c r="C551" s="46">
        <v>1.2513780618273211</v>
      </c>
      <c r="D551" s="46">
        <v>1.7704595342268781</v>
      </c>
      <c r="E551" s="46">
        <v>3.4443789327922603</v>
      </c>
      <c r="F551" s="46">
        <v>-8.7098872222489618E-2</v>
      </c>
      <c r="G551" s="46">
        <v>4.4849078704985369E-2</v>
      </c>
      <c r="H551" s="46">
        <v>5.7123913674628955E-2</v>
      </c>
      <c r="I551" s="46">
        <v>6.1837180372806465E-2</v>
      </c>
    </row>
    <row r="552" spans="1:9">
      <c r="A552" s="46">
        <v>0.50787401574803148</v>
      </c>
      <c r="B552" s="46">
        <v>1.3449594819218869</v>
      </c>
      <c r="C552" s="46">
        <v>2.0888966860634142</v>
      </c>
      <c r="D552" s="46">
        <v>2.176596985612278</v>
      </c>
      <c r="E552" s="46">
        <v>2.8567249141731028</v>
      </c>
      <c r="F552" s="46">
        <v>0.29636388763489668</v>
      </c>
      <c r="G552" s="46">
        <v>0.14732720503652999</v>
      </c>
      <c r="H552" s="46">
        <v>7.7776264137225784E-2</v>
      </c>
      <c r="I552" s="46">
        <v>5.2483791687964777E-2</v>
      </c>
    </row>
    <row r="553" spans="1:9">
      <c r="A553" s="46">
        <v>0.50885826771653542</v>
      </c>
      <c r="B553" s="46">
        <v>0.90492088172263319</v>
      </c>
      <c r="C553" s="46">
        <v>1.4895120270515607</v>
      </c>
      <c r="D553" s="46">
        <v>1.683974920185914</v>
      </c>
      <c r="E553" s="46">
        <v>1.1503891530986281</v>
      </c>
      <c r="F553" s="46">
        <v>-9.9907762614771356E-2</v>
      </c>
      <c r="G553" s="46">
        <v>7.9689713538973667E-2</v>
      </c>
      <c r="H553" s="46">
        <v>5.2115702270799404E-2</v>
      </c>
      <c r="I553" s="46">
        <v>7.0050139565814738E-3</v>
      </c>
    </row>
    <row r="554" spans="1:9">
      <c r="A554" s="46">
        <v>0.50984251968503935</v>
      </c>
      <c r="B554" s="46">
        <v>0.97642778291916432</v>
      </c>
      <c r="C554" s="46">
        <v>2.1810797956782362</v>
      </c>
      <c r="D554" s="46">
        <v>4.6514975857946164</v>
      </c>
      <c r="E554" s="46">
        <v>8.00174959800494</v>
      </c>
      <c r="F554" s="46">
        <v>-2.3854486424108309E-2</v>
      </c>
      <c r="G554" s="46">
        <v>0.15596401465788651</v>
      </c>
      <c r="H554" s="46">
        <v>0.1537189229209813</v>
      </c>
      <c r="I554" s="46">
        <v>0.10398301087595747</v>
      </c>
    </row>
    <row r="555" spans="1:9">
      <c r="A555" s="46">
        <v>0.51082677165354329</v>
      </c>
      <c r="B555" s="46">
        <v>1.4374232238746756</v>
      </c>
      <c r="C555" s="46">
        <v>1.8428001846203388</v>
      </c>
      <c r="D555" s="46">
        <v>1.8870872109237089</v>
      </c>
      <c r="E555" s="46">
        <v>14.767545591294132</v>
      </c>
      <c r="F555" s="46">
        <v>0.36285208278454489</v>
      </c>
      <c r="G555" s="46">
        <v>0.12225725085286107</v>
      </c>
      <c r="H555" s="46">
        <v>6.3503448202418211E-2</v>
      </c>
      <c r="I555" s="46">
        <v>0.1346215953733409</v>
      </c>
    </row>
    <row r="556" spans="1:9">
      <c r="A556" s="46">
        <v>0.51181102362204722</v>
      </c>
      <c r="B556" s="46">
        <v>1.2300611081139217</v>
      </c>
      <c r="C556" s="46">
        <v>1.6439303304104036</v>
      </c>
      <c r="D556" s="46">
        <v>1.8332633070366076</v>
      </c>
      <c r="E556" s="46">
        <v>2.0474320616104653</v>
      </c>
      <c r="F556" s="46">
        <v>0.20706384954367882</v>
      </c>
      <c r="G556" s="46">
        <v>9.9417983528029941E-2</v>
      </c>
      <c r="H556" s="46">
        <v>6.0609760667897319E-2</v>
      </c>
      <c r="I556" s="46">
        <v>3.582931775259756E-2</v>
      </c>
    </row>
    <row r="557" spans="1:9">
      <c r="A557" s="46">
        <v>0.51279527559055116</v>
      </c>
      <c r="B557" s="46">
        <v>0.94164882155332119</v>
      </c>
      <c r="C557" s="46">
        <v>1.6423850775399107</v>
      </c>
      <c r="D557" s="46">
        <v>2.254368234145407</v>
      </c>
      <c r="E557" s="46">
        <v>8.8195805098357205</v>
      </c>
      <c r="F557" s="46">
        <v>-6.0122874812114362E-2</v>
      </c>
      <c r="G557" s="46">
        <v>9.9229900183304395E-2</v>
      </c>
      <c r="H557" s="46">
        <v>8.1286977146036457E-2</v>
      </c>
      <c r="I557" s="46">
        <v>0.10884871538222562</v>
      </c>
    </row>
    <row r="558" spans="1:9">
      <c r="A558" s="46">
        <v>0.51377952755905509</v>
      </c>
      <c r="B558" s="46">
        <v>1.197567630560215</v>
      </c>
      <c r="C558" s="46">
        <v>0.59780219885588604</v>
      </c>
      <c r="D558" s="46">
        <v>0.46929429760100316</v>
      </c>
      <c r="E558" s="46">
        <v>0.40592138179174841</v>
      </c>
      <c r="F558" s="46">
        <v>0.18029252516766778</v>
      </c>
      <c r="G558" s="46">
        <v>-0.10289907017846997</v>
      </c>
      <c r="H558" s="46">
        <v>-7.5652520711643745E-2</v>
      </c>
      <c r="I558" s="46">
        <v>-4.5079788951912475E-2</v>
      </c>
    </row>
    <row r="559" spans="1:9">
      <c r="A559" s="46">
        <v>0.51476377952755903</v>
      </c>
      <c r="B559" s="46">
        <v>1.2898256810742326</v>
      </c>
      <c r="C559" s="46">
        <v>1.4961045080340263</v>
      </c>
      <c r="D559" s="46">
        <v>2.7325915634530764</v>
      </c>
      <c r="E559" s="46">
        <v>9.5017890758867392</v>
      </c>
      <c r="F559" s="46">
        <v>0.25450707829236396</v>
      </c>
      <c r="G559" s="46">
        <v>8.0572947084764437E-2</v>
      </c>
      <c r="H559" s="46">
        <v>0.10052504495476085</v>
      </c>
      <c r="I559" s="46">
        <v>0.1125740052326675</v>
      </c>
    </row>
    <row r="560" spans="1:9">
      <c r="A560" s="46">
        <v>0.51574803149606296</v>
      </c>
      <c r="B560" s="46">
        <v>0.94305541717935548</v>
      </c>
      <c r="C560" s="46">
        <v>1.1722629206633652</v>
      </c>
      <c r="D560" s="46">
        <v>3.3966820671422662</v>
      </c>
      <c r="E560" s="46">
        <v>6.664580707893502</v>
      </c>
      <c r="F560" s="46">
        <v>-5.8630231183174182E-2</v>
      </c>
      <c r="G560" s="46">
        <v>3.1787200206496044E-2</v>
      </c>
      <c r="H560" s="46">
        <v>0.12227990925529872</v>
      </c>
      <c r="I560" s="46">
        <v>9.4840352105421188E-2</v>
      </c>
    </row>
    <row r="561" spans="1:9">
      <c r="A561" s="46">
        <v>0.5167322834645669</v>
      </c>
      <c r="B561" s="46">
        <v>0.8463968826982976</v>
      </c>
      <c r="C561" s="46">
        <v>1.0182643030898813</v>
      </c>
      <c r="D561" s="46">
        <v>0.84164197478063529</v>
      </c>
      <c r="E561" s="46">
        <v>0.7868087464616903</v>
      </c>
      <c r="F561" s="46">
        <v>-0.16676690089729274</v>
      </c>
      <c r="G561" s="46">
        <v>3.6199028369325258E-3</v>
      </c>
      <c r="H561" s="46">
        <v>-1.7240056326541624E-2</v>
      </c>
      <c r="I561" s="46">
        <v>-1.1988503801483421E-2</v>
      </c>
    </row>
    <row r="562" spans="1:9">
      <c r="A562" s="46">
        <v>0.51771653543307083</v>
      </c>
      <c r="B562" s="46">
        <v>1.1278657254210707</v>
      </c>
      <c r="C562" s="46">
        <v>2.2228046664057177</v>
      </c>
      <c r="D562" s="46">
        <v>1.7089551292569849</v>
      </c>
      <c r="E562" s="46">
        <v>4.0474953427437486</v>
      </c>
      <c r="F562" s="46">
        <v>0.12032710824303443</v>
      </c>
      <c r="G562" s="46">
        <v>0.15975395235163417</v>
      </c>
      <c r="H562" s="46">
        <v>5.3588214823405145E-2</v>
      </c>
      <c r="I562" s="46">
        <v>6.9904912795944879E-2</v>
      </c>
    </row>
    <row r="563" spans="1:9">
      <c r="A563" s="46">
        <v>0.51870078740157477</v>
      </c>
      <c r="B563" s="46">
        <v>0.96014342810843745</v>
      </c>
      <c r="C563" s="46">
        <v>1.2155948687095433</v>
      </c>
      <c r="D563" s="46">
        <v>1.6975292847754468</v>
      </c>
      <c r="E563" s="46">
        <v>3.3573816760954807</v>
      </c>
      <c r="F563" s="46">
        <v>-4.0672601400340652E-2</v>
      </c>
      <c r="G563" s="46">
        <v>3.9046712170361653E-2</v>
      </c>
      <c r="H563" s="46">
        <v>5.2917383201056302E-2</v>
      </c>
      <c r="I563" s="46">
        <v>6.0558070356250007E-2</v>
      </c>
    </row>
    <row r="564" spans="1:9">
      <c r="A564" s="46">
        <v>0.51968503937007871</v>
      </c>
      <c r="B564" s="46">
        <v>0.82422529410521739</v>
      </c>
      <c r="C564" s="46">
        <v>0.45030497403288594</v>
      </c>
      <c r="D564" s="46">
        <v>0.46287883428248655</v>
      </c>
      <c r="E564" s="46">
        <v>0.30973447951014826</v>
      </c>
      <c r="F564" s="46">
        <v>-0.19331137126754822</v>
      </c>
      <c r="G564" s="46">
        <v>-0.15956604113864664</v>
      </c>
      <c r="H564" s="46">
        <v>-7.7028995615860948E-2</v>
      </c>
      <c r="I564" s="46">
        <v>-5.8601993311651258E-2</v>
      </c>
    </row>
    <row r="565" spans="1:9">
      <c r="A565" s="46">
        <v>0.52066929133858264</v>
      </c>
      <c r="B565" s="46">
        <v>1.1660337547566502</v>
      </c>
      <c r="C565" s="46">
        <v>1.3546780262551792</v>
      </c>
      <c r="D565" s="46">
        <v>2.262176808472832</v>
      </c>
      <c r="E565" s="46">
        <v>8.5423819247042125</v>
      </c>
      <c r="F565" s="46">
        <v>0.15360803670023301</v>
      </c>
      <c r="G565" s="46">
        <v>6.071276141918576E-2</v>
      </c>
      <c r="H565" s="46">
        <v>8.1632753930449636E-2</v>
      </c>
      <c r="I565" s="46">
        <v>0.10725199414055089</v>
      </c>
    </row>
    <row r="566" spans="1:9">
      <c r="A566" s="46">
        <v>0.52165354330708658</v>
      </c>
      <c r="B566" s="46">
        <v>1.1161406868013619</v>
      </c>
      <c r="C566" s="46">
        <v>0.84243546204665998</v>
      </c>
      <c r="D566" s="46">
        <v>0.51307283643059898</v>
      </c>
      <c r="E566" s="46">
        <v>0.15369860410534339</v>
      </c>
      <c r="F566" s="46">
        <v>0.10987691945587179</v>
      </c>
      <c r="G566" s="46">
        <v>-3.4291644520349884E-2</v>
      </c>
      <c r="H566" s="46">
        <v>-6.6733746254356796E-2</v>
      </c>
      <c r="I566" s="46">
        <v>-9.3638085521097092E-2</v>
      </c>
    </row>
    <row r="567" spans="1:9">
      <c r="A567" s="46">
        <v>0.52263779527559051</v>
      </c>
      <c r="B567" s="46">
        <v>0.75183329942370836</v>
      </c>
      <c r="C567" s="46">
        <v>1.0924869209879393</v>
      </c>
      <c r="D567" s="46">
        <v>2.2287464997786737</v>
      </c>
      <c r="E567" s="46">
        <v>5.0582047968264776</v>
      </c>
      <c r="F567" s="46">
        <v>-0.28524065590437969</v>
      </c>
      <c r="G567" s="46">
        <v>1.7691335256038773E-2</v>
      </c>
      <c r="H567" s="46">
        <v>8.0143931970768648E-2</v>
      </c>
      <c r="I567" s="46">
        <v>8.1050581855651935E-2</v>
      </c>
    </row>
    <row r="568" spans="1:9">
      <c r="A568" s="46">
        <v>0.52362204724409445</v>
      </c>
      <c r="B568" s="46">
        <v>0.96601481722408655</v>
      </c>
      <c r="C568" s="46">
        <v>0.93720290845528065</v>
      </c>
      <c r="D568" s="46">
        <v>1.5883127414442733</v>
      </c>
      <c r="E568" s="46">
        <v>1.1336510218470717</v>
      </c>
      <c r="F568" s="46">
        <v>-3.4576106145965915E-2</v>
      </c>
      <c r="G568" s="46">
        <v>-1.2971093801588396E-2</v>
      </c>
      <c r="H568" s="46">
        <v>4.6267228389080955E-2</v>
      </c>
      <c r="I568" s="46">
        <v>6.2721708534010916E-3</v>
      </c>
    </row>
    <row r="569" spans="1:9">
      <c r="A569" s="46">
        <v>0.52460629921259838</v>
      </c>
      <c r="B569" s="46">
        <v>1.2549509838068331</v>
      </c>
      <c r="C569" s="46">
        <v>1.8016804889480857</v>
      </c>
      <c r="D569" s="46">
        <v>0.88997490175241345</v>
      </c>
      <c r="E569" s="46">
        <v>0.48024332468157355</v>
      </c>
      <c r="F569" s="46">
        <v>0.22709651509339035</v>
      </c>
      <c r="G569" s="46">
        <v>0.11774396686704316</v>
      </c>
      <c r="H569" s="46">
        <v>-1.165620169317742E-2</v>
      </c>
      <c r="I569" s="46">
        <v>-3.6673118855202379E-2</v>
      </c>
    </row>
    <row r="570" spans="1:9">
      <c r="A570" s="46">
        <v>0.52559055118110232</v>
      </c>
      <c r="B570" s="46">
        <v>0.88434741541678352</v>
      </c>
      <c r="C570" s="46">
        <v>0.53939020432649887</v>
      </c>
      <c r="D570" s="46">
        <v>0.78230786838434185</v>
      </c>
      <c r="E570" s="46">
        <v>0.87298390104612089</v>
      </c>
      <c r="F570" s="46">
        <v>-0.12290528968514544</v>
      </c>
      <c r="G570" s="46">
        <v>-0.1234632057511296</v>
      </c>
      <c r="H570" s="46">
        <v>-2.4550692232769671E-2</v>
      </c>
      <c r="I570" s="46">
        <v>-6.791908213387968E-3</v>
      </c>
    </row>
    <row r="571" spans="1:9">
      <c r="A571" s="46">
        <v>0.52657480314960625</v>
      </c>
      <c r="B571" s="46">
        <v>0.93879393885883811</v>
      </c>
      <c r="C571" s="46">
        <v>0.70906815780377819</v>
      </c>
      <c r="D571" s="46">
        <v>0.59183857246205673</v>
      </c>
      <c r="E571" s="46">
        <v>0.80061019166018765</v>
      </c>
      <c r="F571" s="46">
        <v>-6.3159271290662872E-2</v>
      </c>
      <c r="G571" s="46">
        <v>-6.8760724953216348E-2</v>
      </c>
      <c r="H571" s="46">
        <v>-5.2452136293446396E-2</v>
      </c>
      <c r="I571" s="46">
        <v>-1.1119055123848788E-2</v>
      </c>
    </row>
    <row r="572" spans="1:9">
      <c r="A572" s="46">
        <v>0.52755905511811019</v>
      </c>
      <c r="B572" s="46">
        <v>0.96539510170977361</v>
      </c>
      <c r="C572" s="46">
        <v>2.3393436202715314</v>
      </c>
      <c r="D572" s="46">
        <v>2.1752569814838791</v>
      </c>
      <c r="E572" s="46">
        <v>3.014567579229118</v>
      </c>
      <c r="F572" s="46">
        <v>-3.5217829613889355E-2</v>
      </c>
      <c r="G572" s="46">
        <v>0.16997407717269905</v>
      </c>
      <c r="H572" s="46">
        <v>7.7714680996758295E-2</v>
      </c>
      <c r="I572" s="46">
        <v>5.5172819837590634E-2</v>
      </c>
    </row>
    <row r="573" spans="1:9">
      <c r="A573" s="46">
        <v>0.52854330708661412</v>
      </c>
      <c r="B573" s="46">
        <v>1.0929970491605225</v>
      </c>
      <c r="C573" s="46">
        <v>1.3627732409118645</v>
      </c>
      <c r="D573" s="46">
        <v>1.6145383149891877</v>
      </c>
      <c r="E573" s="46">
        <v>3.1565890182622462</v>
      </c>
      <c r="F573" s="46">
        <v>8.8923509429112618E-2</v>
      </c>
      <c r="G573" s="46">
        <v>6.1904354247513803E-2</v>
      </c>
      <c r="H573" s="46">
        <v>4.7904904273341362E-2</v>
      </c>
      <c r="I573" s="46">
        <v>5.7474600999997939E-2</v>
      </c>
    </row>
    <row r="574" spans="1:9">
      <c r="A574" s="46">
        <v>0.52952755905511806</v>
      </c>
      <c r="B574" s="46">
        <v>0.89948190719493271</v>
      </c>
      <c r="C574" s="46">
        <v>0.43298307367977557</v>
      </c>
      <c r="D574" s="46">
        <v>0.62395271562156773</v>
      </c>
      <c r="E574" s="46">
        <v>2.1570049487380709</v>
      </c>
      <c r="F574" s="46">
        <v>-0.10593634008519207</v>
      </c>
      <c r="G574" s="46">
        <v>-0.16741132851050902</v>
      </c>
      <c r="H574" s="46">
        <v>-4.716806897313619E-2</v>
      </c>
      <c r="I574" s="46">
        <v>3.8436033083665597E-2</v>
      </c>
    </row>
    <row r="575" spans="1:9">
      <c r="A575" s="46">
        <v>0.53051181102362199</v>
      </c>
      <c r="B575" s="46">
        <v>1.1490323544091621</v>
      </c>
      <c r="C575" s="46">
        <v>1.281668680266703</v>
      </c>
      <c r="D575" s="46">
        <v>1.4683574401881814</v>
      </c>
      <c r="E575" s="46">
        <v>0.55315612785777324</v>
      </c>
      <c r="F575" s="46">
        <v>0.13892015722487858</v>
      </c>
      <c r="G575" s="46">
        <v>4.9632577073523129E-2</v>
      </c>
      <c r="H575" s="46">
        <v>3.8414438842057273E-2</v>
      </c>
      <c r="I575" s="46">
        <v>-2.9605749422518063E-2</v>
      </c>
    </row>
    <row r="576" spans="1:9">
      <c r="A576" s="46">
        <v>0.53149606299212604</v>
      </c>
      <c r="B576" s="46">
        <v>1.5066190182392116</v>
      </c>
      <c r="C576" s="46">
        <v>1.812321333839493</v>
      </c>
      <c r="D576" s="46">
        <v>3.3138764206312894</v>
      </c>
      <c r="E576" s="46">
        <v>4.6826384386957303</v>
      </c>
      <c r="F576" s="46">
        <v>0.40986807961347715</v>
      </c>
      <c r="G576" s="46">
        <v>0.11892170569090617</v>
      </c>
      <c r="H576" s="46">
        <v>0.11981186282159251</v>
      </c>
      <c r="I576" s="46">
        <v>7.7193086001181133E-2</v>
      </c>
    </row>
    <row r="577" spans="1:9">
      <c r="A577" s="46">
        <v>0.53248031496062997</v>
      </c>
      <c r="B577" s="46">
        <v>0.93688791871703681</v>
      </c>
      <c r="C577" s="46">
        <v>1.5676220516696611</v>
      </c>
      <c r="D577" s="46">
        <v>3.6110660941381312</v>
      </c>
      <c r="E577" s="46">
        <v>2.545712698424845</v>
      </c>
      <c r="F577" s="46">
        <v>-6.5191621062733462E-2</v>
      </c>
      <c r="G577" s="46">
        <v>8.9911970879558462E-2</v>
      </c>
      <c r="H577" s="46">
        <v>0.12840030456830967</v>
      </c>
      <c r="I577" s="46">
        <v>4.6720532473639234E-2</v>
      </c>
    </row>
    <row r="578" spans="1:9">
      <c r="A578" s="46">
        <v>0.53346456692913391</v>
      </c>
      <c r="B578" s="46">
        <v>1.2244439545585166</v>
      </c>
      <c r="C578" s="46">
        <v>2.0343347098583124</v>
      </c>
      <c r="D578" s="46">
        <v>1.2064967685747525</v>
      </c>
      <c r="E578" s="46">
        <v>1.8608569193208062</v>
      </c>
      <c r="F578" s="46">
        <v>0.2024868263001432</v>
      </c>
      <c r="G578" s="46">
        <v>0.14203376830814804</v>
      </c>
      <c r="H578" s="46">
        <v>1.8772092773270084E-2</v>
      </c>
      <c r="I578" s="46">
        <v>3.1051854547171014E-2</v>
      </c>
    </row>
    <row r="579" spans="1:9">
      <c r="A579" s="46">
        <v>0.53444881889763785</v>
      </c>
      <c r="B579" s="46">
        <v>0.93577625019893229</v>
      </c>
      <c r="C579" s="46">
        <v>1.903818891798724</v>
      </c>
      <c r="D579" s="46">
        <v>3.0371685102453605</v>
      </c>
      <c r="E579" s="46">
        <v>12.162502040470292</v>
      </c>
      <c r="F579" s="46">
        <v>-6.6378880014060032E-2</v>
      </c>
      <c r="G579" s="46">
        <v>0.12877236239827644</v>
      </c>
      <c r="H579" s="46">
        <v>0.11109256702817794</v>
      </c>
      <c r="I579" s="46">
        <v>0.12491788076397255</v>
      </c>
    </row>
    <row r="580" spans="1:9">
      <c r="A580" s="46">
        <v>0.53543307086614178</v>
      </c>
      <c r="B580" s="46">
        <v>1.4038775100377703</v>
      </c>
      <c r="C580" s="46">
        <v>1.0378192729718154</v>
      </c>
      <c r="D580" s="46">
        <v>1.2680505504257891</v>
      </c>
      <c r="E580" s="46">
        <v>2.3499809210857676</v>
      </c>
      <c r="F580" s="46">
        <v>0.33923805823483671</v>
      </c>
      <c r="G580" s="46">
        <v>7.424331753503083E-3</v>
      </c>
      <c r="H580" s="46">
        <v>2.3748072148679085E-2</v>
      </c>
      <c r="I580" s="46">
        <v>4.2720360471810173E-2</v>
      </c>
    </row>
    <row r="581" spans="1:9">
      <c r="A581" s="46">
        <v>0.53641732283464572</v>
      </c>
      <c r="B581" s="46">
        <v>0.89757218974977149</v>
      </c>
      <c r="C581" s="46">
        <v>0.37846061501264328</v>
      </c>
      <c r="D581" s="46">
        <v>0.45765194020277233</v>
      </c>
      <c r="E581" s="46">
        <v>1.6337817833025499</v>
      </c>
      <c r="F581" s="46">
        <v>-0.10806172759278106</v>
      </c>
      <c r="G581" s="46">
        <v>-0.19432865339350808</v>
      </c>
      <c r="H581" s="46">
        <v>-7.8164633966995578E-2</v>
      </c>
      <c r="I581" s="46">
        <v>2.4544871998454176E-2</v>
      </c>
    </row>
    <row r="582" spans="1:9">
      <c r="A582" s="46">
        <v>0.53740157480314965</v>
      </c>
      <c r="B582" s="46">
        <v>1.1808041688864084</v>
      </c>
      <c r="C582" s="46">
        <v>2.4510183323535593</v>
      </c>
      <c r="D582" s="46">
        <v>6.3598063897565629</v>
      </c>
      <c r="E582" s="46">
        <v>3.9887856825633854</v>
      </c>
      <c r="F582" s="46">
        <v>0.16619570541882128</v>
      </c>
      <c r="G582" s="46">
        <v>0.17930071681168394</v>
      </c>
      <c r="H582" s="46">
        <v>0.18499979350264922</v>
      </c>
      <c r="I582" s="46">
        <v>6.9174342218560711E-2</v>
      </c>
    </row>
    <row r="583" spans="1:9">
      <c r="A583" s="46">
        <v>0.53838582677165359</v>
      </c>
      <c r="B583" s="46">
        <v>0.86764305593720692</v>
      </c>
      <c r="C583" s="46">
        <v>0.56575303899666862</v>
      </c>
      <c r="D583" s="46">
        <v>0.4683643408239479</v>
      </c>
      <c r="E583" s="46">
        <v>0.84708908063837518</v>
      </c>
      <c r="F583" s="46">
        <v>-0.14197487477712994</v>
      </c>
      <c r="G583" s="46">
        <v>-0.11391952457164538</v>
      </c>
      <c r="H583" s="46">
        <v>-7.5850877990905091E-2</v>
      </c>
      <c r="I583" s="46">
        <v>-8.2974708957064928E-3</v>
      </c>
    </row>
    <row r="584" spans="1:9">
      <c r="A584" s="46">
        <v>0.53937007874015752</v>
      </c>
      <c r="B584" s="46">
        <v>1.0992304225078302</v>
      </c>
      <c r="C584" s="46">
        <v>1.4713425236737117</v>
      </c>
      <c r="D584" s="46">
        <v>1.4235293247665184</v>
      </c>
      <c r="E584" s="46">
        <v>1.4943824046700331</v>
      </c>
      <c r="F584" s="46">
        <v>9.4610319056942019E-2</v>
      </c>
      <c r="G584" s="46">
        <v>7.7235053082721869E-2</v>
      </c>
      <c r="H584" s="46">
        <v>3.5313922799199364E-2</v>
      </c>
      <c r="I584" s="46">
        <v>2.0085650712310995E-2</v>
      </c>
    </row>
    <row r="585" spans="1:9">
      <c r="A585" s="46">
        <v>0.54035433070866146</v>
      </c>
      <c r="B585" s="46">
        <v>1.1422555190815629</v>
      </c>
      <c r="C585" s="46">
        <v>1.4957672521595513</v>
      </c>
      <c r="D585" s="46">
        <v>1.121811620567239</v>
      </c>
      <c r="E585" s="46">
        <v>1.7460656228963018</v>
      </c>
      <c r="F585" s="46">
        <v>0.13300483321281262</v>
      </c>
      <c r="G585" s="46">
        <v>8.0527857468238651E-2</v>
      </c>
      <c r="H585" s="46">
        <v>1.1494489689674495E-2</v>
      </c>
      <c r="I585" s="46">
        <v>2.786825207084543E-2</v>
      </c>
    </row>
    <row r="586" spans="1:9">
      <c r="A586" s="46">
        <v>0.54133858267716539</v>
      </c>
      <c r="B586" s="46">
        <v>0.76268737730916625</v>
      </c>
      <c r="C586" s="46">
        <v>1.4622124307780431</v>
      </c>
      <c r="D586" s="46">
        <v>1.464358512957211</v>
      </c>
      <c r="E586" s="46">
        <v>4.2364400526226511</v>
      </c>
      <c r="F586" s="46">
        <v>-0.27090705995654585</v>
      </c>
      <c r="G586" s="46">
        <v>7.5990130452423504E-2</v>
      </c>
      <c r="H586" s="46">
        <v>3.8141727145919645E-2</v>
      </c>
      <c r="I586" s="46">
        <v>7.2186165317163625E-2</v>
      </c>
    </row>
    <row r="587" spans="1:9">
      <c r="A587" s="46">
        <v>0.54232283464566933</v>
      </c>
      <c r="B587" s="46">
        <v>1.0281088875152826</v>
      </c>
      <c r="C587" s="46">
        <v>1.7596279260035979</v>
      </c>
      <c r="D587" s="46">
        <v>3.6439115681553575</v>
      </c>
      <c r="E587" s="46">
        <v>1.0513193058552435</v>
      </c>
      <c r="F587" s="46">
        <v>2.7721083131138771E-2</v>
      </c>
      <c r="G587" s="46">
        <v>0.11302047620419117</v>
      </c>
      <c r="H587" s="46">
        <v>0.12930577113083369</v>
      </c>
      <c r="I587" s="46">
        <v>2.5022928611857344E-3</v>
      </c>
    </row>
    <row r="588" spans="1:9">
      <c r="A588" s="46">
        <v>0.54330708661417326</v>
      </c>
      <c r="B588" s="46">
        <v>1.1376392510510616</v>
      </c>
      <c r="C588" s="46">
        <v>1.0908649049603081</v>
      </c>
      <c r="D588" s="46">
        <v>1.6286958148256003</v>
      </c>
      <c r="E588" s="46">
        <v>1.5908503603520234</v>
      </c>
      <c r="F588" s="46">
        <v>0.12895528285686231</v>
      </c>
      <c r="G588" s="46">
        <v>1.739417447658901E-2</v>
      </c>
      <c r="H588" s="46">
        <v>4.8777958095301339E-2</v>
      </c>
      <c r="I588" s="46">
        <v>2.321343455497581E-2</v>
      </c>
    </row>
    <row r="589" spans="1:9">
      <c r="A589" s="46">
        <v>0.5442913385826772</v>
      </c>
      <c r="B589" s="46">
        <v>1.0299689690749807</v>
      </c>
      <c r="C589" s="46">
        <v>0.68997201507725892</v>
      </c>
      <c r="D589" s="46">
        <v>1.1919603741434028</v>
      </c>
      <c r="E589" s="46">
        <v>1.6778968992718677</v>
      </c>
      <c r="F589" s="46">
        <v>2.9528674676044635E-2</v>
      </c>
      <c r="G589" s="46">
        <v>-7.4220848014473845E-2</v>
      </c>
      <c r="H589" s="46">
        <v>1.7559932492230541E-2</v>
      </c>
      <c r="I589" s="46">
        <v>2.5877058176516154E-2</v>
      </c>
    </row>
    <row r="590" spans="1:9">
      <c r="A590" s="46">
        <v>0.54527559055118113</v>
      </c>
      <c r="B590" s="46">
        <v>0.9580925993167414</v>
      </c>
      <c r="C590" s="46">
        <v>1.9664147877606775</v>
      </c>
      <c r="D590" s="46">
        <v>1.619066380579615</v>
      </c>
      <c r="E590" s="46">
        <v>2.0880535039184713</v>
      </c>
      <c r="F590" s="46">
        <v>-4.2810846687945256E-2</v>
      </c>
      <c r="G590" s="46">
        <v>0.13524239600427837</v>
      </c>
      <c r="H590" s="46">
        <v>4.8184967483065416E-2</v>
      </c>
      <c r="I590" s="46">
        <v>3.6811614708705864E-2</v>
      </c>
    </row>
    <row r="591" spans="1:9">
      <c r="A591" s="46">
        <v>0.54625984251968507</v>
      </c>
      <c r="B591" s="46">
        <v>1.2067479241505159</v>
      </c>
      <c r="C591" s="46">
        <v>1.1923244803448105</v>
      </c>
      <c r="D591" s="46">
        <v>1.2632563300110373</v>
      </c>
      <c r="E591" s="46">
        <v>0.90961740787466383</v>
      </c>
      <c r="F591" s="46">
        <v>0.1879290753585319</v>
      </c>
      <c r="G591" s="46">
        <v>3.5180949330746746E-2</v>
      </c>
      <c r="H591" s="46">
        <v>2.336927760706866E-2</v>
      </c>
      <c r="I591" s="46">
        <v>-4.7365599392028852E-3</v>
      </c>
    </row>
    <row r="592" spans="1:9">
      <c r="A592" s="46">
        <v>0.547244094488189</v>
      </c>
      <c r="B592" s="46">
        <v>1.491264911203054</v>
      </c>
      <c r="C592" s="46">
        <v>1.4601245994144159</v>
      </c>
      <c r="D592" s="46">
        <v>1.5994689947144243</v>
      </c>
      <c r="E592" s="46">
        <v>0.87311042516126081</v>
      </c>
      <c r="F592" s="46">
        <v>0.39962469351029395</v>
      </c>
      <c r="G592" s="46">
        <v>7.5704354828697334E-2</v>
      </c>
      <c r="H592" s="46">
        <v>4.6967169585845868E-2</v>
      </c>
      <c r="I592" s="46">
        <v>-6.7846620919463918E-3</v>
      </c>
    </row>
    <row r="593" spans="1:9">
      <c r="A593" s="46">
        <v>0.54822834645669294</v>
      </c>
      <c r="B593" s="46">
        <v>0.91135264359191848</v>
      </c>
      <c r="C593" s="46">
        <v>1.1884247247086859</v>
      </c>
      <c r="D593" s="46">
        <v>1.0708929174077613</v>
      </c>
      <c r="E593" s="46">
        <v>1.8817413069114419</v>
      </c>
      <c r="F593" s="46">
        <v>-9.2825361572637183E-2</v>
      </c>
      <c r="G593" s="46">
        <v>3.4525733885835672E-2</v>
      </c>
      <c r="H593" s="46">
        <v>6.8492802720649063E-3</v>
      </c>
      <c r="I593" s="46">
        <v>3.1609878761939748E-2</v>
      </c>
    </row>
    <row r="594" spans="1:9">
      <c r="A594" s="46">
        <v>0.54921259842519687</v>
      </c>
      <c r="B594" s="46">
        <v>1.1595016151344697</v>
      </c>
      <c r="C594" s="46">
        <v>1.1853364253821985</v>
      </c>
      <c r="D594" s="46">
        <v>1.305022612411354</v>
      </c>
      <c r="E594" s="46">
        <v>3.6254783670860853</v>
      </c>
      <c r="F594" s="46">
        <v>0.14799027067019341</v>
      </c>
      <c r="G594" s="46">
        <v>3.4005327514060428E-2</v>
      </c>
      <c r="H594" s="46">
        <v>2.6622036814281581E-2</v>
      </c>
      <c r="I594" s="46">
        <v>6.4399312146716792E-2</v>
      </c>
    </row>
    <row r="595" spans="1:9">
      <c r="A595" s="46">
        <v>0.55019685039370081</v>
      </c>
      <c r="B595" s="46">
        <v>1.5335848098954101</v>
      </c>
      <c r="C595" s="46">
        <v>1.5369301586896134</v>
      </c>
      <c r="D595" s="46">
        <v>2.8509331894022991</v>
      </c>
      <c r="E595" s="46">
        <v>1.6633908297686884</v>
      </c>
      <c r="F595" s="46">
        <v>0.42760800783287989</v>
      </c>
      <c r="G595" s="46">
        <v>8.5957404700851961E-2</v>
      </c>
      <c r="H595" s="46">
        <v>0.10476463755634582</v>
      </c>
      <c r="I595" s="46">
        <v>2.5442909374654821E-2</v>
      </c>
    </row>
    <row r="596" spans="1:9">
      <c r="A596" s="46">
        <v>0.55118110236220474</v>
      </c>
      <c r="B596" s="46">
        <v>0.92102480398576969</v>
      </c>
      <c r="C596" s="46">
        <v>0.99252381256930877</v>
      </c>
      <c r="D596" s="46">
        <v>0.67539770838594537</v>
      </c>
      <c r="E596" s="46">
        <v>1.5382764817947185</v>
      </c>
      <c r="F596" s="46">
        <v>-8.226831150883844E-2</v>
      </c>
      <c r="G596" s="46">
        <v>-1.5008548390899323E-3</v>
      </c>
      <c r="H596" s="46">
        <v>-3.9245356400955944E-2</v>
      </c>
      <c r="I596" s="46">
        <v>2.1533131101199029E-2</v>
      </c>
    </row>
    <row r="597" spans="1:9">
      <c r="A597" s="46">
        <v>0.55216535433070868</v>
      </c>
      <c r="B597" s="46">
        <v>0.88365169405394206</v>
      </c>
      <c r="C597" s="46">
        <v>1.1999192179424822</v>
      </c>
      <c r="D597" s="46">
        <v>1.9393380628629464</v>
      </c>
      <c r="E597" s="46">
        <v>0.94746012791091472</v>
      </c>
      <c r="F597" s="46">
        <v>-0.12369230523851885</v>
      </c>
      <c r="G597" s="46">
        <v>3.6450847229341179E-2</v>
      </c>
      <c r="H597" s="46">
        <v>6.6234671014184385E-2</v>
      </c>
      <c r="I597" s="46">
        <v>-2.6985212135756608E-3</v>
      </c>
    </row>
    <row r="598" spans="1:9">
      <c r="A598" s="46">
        <v>0.55314960629921262</v>
      </c>
      <c r="B598" s="46">
        <v>1.2375594162097394</v>
      </c>
      <c r="C598" s="46">
        <v>0.85021927123903585</v>
      </c>
      <c r="D598" s="46">
        <v>1.5459207670501911</v>
      </c>
      <c r="E598" s="46">
        <v>4.3827835671279454</v>
      </c>
      <c r="F598" s="46">
        <v>0.2131412274068957</v>
      </c>
      <c r="G598" s="46">
        <v>-3.245219932035056E-2</v>
      </c>
      <c r="H598" s="46">
        <v>4.3561969856093931E-2</v>
      </c>
      <c r="I598" s="46">
        <v>7.388420200708383E-2</v>
      </c>
    </row>
    <row r="599" spans="1:9">
      <c r="A599" s="46">
        <v>0.55413385826771655</v>
      </c>
      <c r="B599" s="46">
        <v>0.77053856444404001</v>
      </c>
      <c r="C599" s="46">
        <v>1.0160495958383169</v>
      </c>
      <c r="D599" s="46">
        <v>1.5843246198976633</v>
      </c>
      <c r="E599" s="46">
        <v>3.8059173551224985</v>
      </c>
      <c r="F599" s="46">
        <v>-0.26066557428170184</v>
      </c>
      <c r="G599" s="46">
        <v>3.1844325532759061E-3</v>
      </c>
      <c r="H599" s="46">
        <v>4.6015820919963632E-2</v>
      </c>
      <c r="I599" s="46">
        <v>6.6827852713603239E-2</v>
      </c>
    </row>
    <row r="600" spans="1:9">
      <c r="A600" s="46">
        <v>0.55511811023622049</v>
      </c>
      <c r="B600" s="46">
        <v>0.99724496468554757</v>
      </c>
      <c r="C600" s="46">
        <v>0.73455195685129693</v>
      </c>
      <c r="D600" s="46">
        <v>1.1342343992737096</v>
      </c>
      <c r="E600" s="46">
        <v>5.8440807785303157</v>
      </c>
      <c r="F600" s="46">
        <v>-2.7588374091200405E-3</v>
      </c>
      <c r="G600" s="46">
        <v>-6.1698909631100737E-2</v>
      </c>
      <c r="H600" s="46">
        <v>1.2595788524535776E-2</v>
      </c>
      <c r="I600" s="46">
        <v>8.8271465813279965E-2</v>
      </c>
    </row>
    <row r="601" spans="1:9">
      <c r="A601" s="46">
        <v>0.55610236220472442</v>
      </c>
      <c r="B601" s="46">
        <v>0.84406996879512142</v>
      </c>
      <c r="C601" s="46">
        <v>0.37453622415833171</v>
      </c>
      <c r="D601" s="46">
        <v>0.63304193414597099</v>
      </c>
      <c r="E601" s="46">
        <v>1.1861730370057071</v>
      </c>
      <c r="F601" s="46">
        <v>-0.16951988640629179</v>
      </c>
      <c r="G601" s="46">
        <v>-0.1964133507956147</v>
      </c>
      <c r="H601" s="46">
        <v>-4.572186123560755E-2</v>
      </c>
      <c r="I601" s="46">
        <v>8.5366094800378208E-3</v>
      </c>
    </row>
    <row r="602" spans="1:9">
      <c r="A602" s="46">
        <v>0.55708661417322836</v>
      </c>
      <c r="B602" s="46">
        <v>1.1549102765702235</v>
      </c>
      <c r="C602" s="46">
        <v>0.89995061691993872</v>
      </c>
      <c r="D602" s="46">
        <v>2.9070480677628603</v>
      </c>
      <c r="E602" s="46">
        <v>24.635500424527017</v>
      </c>
      <c r="F602" s="46">
        <v>0.1440226583331225</v>
      </c>
      <c r="G602" s="46">
        <v>-2.1083077450440336E-2</v>
      </c>
      <c r="H602" s="46">
        <v>0.10671381566181766</v>
      </c>
      <c r="I602" s="46">
        <v>0.16020942546743255</v>
      </c>
    </row>
    <row r="603" spans="1:9">
      <c r="A603" s="46">
        <v>0.55807086614173229</v>
      </c>
      <c r="B603" s="46">
        <v>0.96180182128692659</v>
      </c>
      <c r="C603" s="46">
        <v>1.1564316539306221</v>
      </c>
      <c r="D603" s="46">
        <v>2.1800992910893529</v>
      </c>
      <c r="E603" s="46">
        <v>3.1927599386169048</v>
      </c>
      <c r="F603" s="46">
        <v>-3.8946856517029574E-2</v>
      </c>
      <c r="G603" s="46">
        <v>2.9067820721357267E-2</v>
      </c>
      <c r="H603" s="46">
        <v>7.7937042213505572E-2</v>
      </c>
      <c r="I603" s="46">
        <v>5.8044286362988438E-2</v>
      </c>
    </row>
    <row r="604" spans="1:9">
      <c r="A604" s="46">
        <v>0.55905511811023623</v>
      </c>
      <c r="B604" s="46">
        <v>1.1229827955540539</v>
      </c>
      <c r="C604" s="46">
        <v>0.92955851897406028</v>
      </c>
      <c r="D604" s="46">
        <v>0.55132850470515404</v>
      </c>
      <c r="E604" s="46">
        <v>0.62502306640294802</v>
      </c>
      <c r="F604" s="46">
        <v>0.11598835556241996</v>
      </c>
      <c r="G604" s="46">
        <v>-1.4609103265250011E-2</v>
      </c>
      <c r="H604" s="46">
        <v>-5.9542445019718657E-2</v>
      </c>
      <c r="I604" s="46">
        <v>-2.3498336184101888E-2</v>
      </c>
    </row>
    <row r="605" spans="1:9">
      <c r="A605" s="46">
        <v>0.56003937007874016</v>
      </c>
      <c r="B605" s="46">
        <v>1.5743704296998042</v>
      </c>
      <c r="C605" s="46">
        <v>1.414945592308138</v>
      </c>
      <c r="D605" s="46">
        <v>2.8766989287134868</v>
      </c>
      <c r="E605" s="46">
        <v>3.8893736837954371</v>
      </c>
      <c r="F605" s="46">
        <v>0.45385546519066572</v>
      </c>
      <c r="G605" s="46">
        <v>6.9418215938065658E-2</v>
      </c>
      <c r="H605" s="46">
        <v>0.10566434314443454</v>
      </c>
      <c r="I605" s="46">
        <v>6.7912406896549371E-2</v>
      </c>
    </row>
    <row r="606" spans="1:9">
      <c r="A606" s="46">
        <v>0.5610236220472441</v>
      </c>
      <c r="B606" s="46">
        <v>0.81254043965964096</v>
      </c>
      <c r="C606" s="46">
        <v>1.8776397200785895</v>
      </c>
      <c r="D606" s="46">
        <v>3.8949947308237971</v>
      </c>
      <c r="E606" s="46">
        <v>2.6602650895151498</v>
      </c>
      <c r="F606" s="46">
        <v>-0.20758959412803499</v>
      </c>
      <c r="G606" s="46">
        <v>0.12600310400766118</v>
      </c>
      <c r="H606" s="46">
        <v>0.135969232651661</v>
      </c>
      <c r="I606" s="46">
        <v>4.8921288777028532E-2</v>
      </c>
    </row>
    <row r="607" spans="1:9">
      <c r="A607" s="46">
        <v>0.56200787401574803</v>
      </c>
      <c r="B607" s="46">
        <v>0.92389523662137707</v>
      </c>
      <c r="C607" s="46">
        <v>1.2794208755588781</v>
      </c>
      <c r="D607" s="46">
        <v>0.69840499713739501</v>
      </c>
      <c r="E607" s="46">
        <v>1.4169251211936775</v>
      </c>
      <c r="F607" s="46">
        <v>-7.9156594048377646E-2</v>
      </c>
      <c r="G607" s="46">
        <v>4.9281506915920273E-2</v>
      </c>
      <c r="H607" s="46">
        <v>-3.5895611936007016E-2</v>
      </c>
      <c r="I607" s="46">
        <v>1.7424455805899637E-2</v>
      </c>
    </row>
    <row r="608" spans="1:9">
      <c r="A608" s="46">
        <v>0.56299212598425197</v>
      </c>
      <c r="B608" s="46">
        <v>1.413463388830817</v>
      </c>
      <c r="C608" s="46">
        <v>2.0023547766149963</v>
      </c>
      <c r="D608" s="46">
        <v>4.7473879155016334</v>
      </c>
      <c r="E608" s="46">
        <v>3.6799769832547411</v>
      </c>
      <c r="F608" s="46">
        <v>0.34604299674130246</v>
      </c>
      <c r="G608" s="46">
        <v>0.13886477525787982</v>
      </c>
      <c r="H608" s="46">
        <v>0.15575945542632302</v>
      </c>
      <c r="I608" s="46">
        <v>6.5145324880546876E-2</v>
      </c>
    </row>
    <row r="609" spans="1:9">
      <c r="A609" s="46">
        <v>0.5639763779527559</v>
      </c>
      <c r="B609" s="46">
        <v>1.0758535677939915</v>
      </c>
      <c r="C609" s="46">
        <v>0.67566805907016436</v>
      </c>
      <c r="D609" s="46">
        <v>0.85573625608476211</v>
      </c>
      <c r="E609" s="46">
        <v>1.5307824194901933</v>
      </c>
      <c r="F609" s="46">
        <v>7.3114363067800059E-2</v>
      </c>
      <c r="G609" s="46">
        <v>-7.8410672083143257E-2</v>
      </c>
      <c r="H609" s="46">
        <v>-1.557930623671765E-2</v>
      </c>
      <c r="I609" s="46">
        <v>2.1288949498957866E-2</v>
      </c>
    </row>
    <row r="610" spans="1:9">
      <c r="A610" s="46">
        <v>0.56496062992125984</v>
      </c>
      <c r="B610" s="46">
        <v>1.1984512147564121</v>
      </c>
      <c r="C610" s="46">
        <v>1.2673768379335288</v>
      </c>
      <c r="D610" s="46">
        <v>1.5553261984944198</v>
      </c>
      <c r="E610" s="46">
        <v>3.4757188389101676</v>
      </c>
      <c r="F610" s="46">
        <v>0.1810300688126002</v>
      </c>
      <c r="G610" s="46">
        <v>4.7389856495749713E-2</v>
      </c>
      <c r="H610" s="46">
        <v>4.4168529758311412E-2</v>
      </c>
      <c r="I610" s="46">
        <v>6.2290065887109246E-2</v>
      </c>
    </row>
    <row r="611" spans="1:9">
      <c r="A611" s="46">
        <v>0.56594488188976377</v>
      </c>
      <c r="B611" s="46">
        <v>1.0898967132435395</v>
      </c>
      <c r="C611" s="46">
        <v>1.4712612481428899</v>
      </c>
      <c r="D611" s="46">
        <v>2.1343704952937008</v>
      </c>
      <c r="E611" s="46">
        <v>3.1332645281774272</v>
      </c>
      <c r="F611" s="46">
        <v>8.6082933259017211E-2</v>
      </c>
      <c r="G611" s="46">
        <v>7.7224004971981161E-2</v>
      </c>
      <c r="H611" s="46">
        <v>7.5817175322425517E-2</v>
      </c>
      <c r="I611" s="46">
        <v>5.7103772063721671E-2</v>
      </c>
    </row>
    <row r="612" spans="1:9">
      <c r="A612" s="46">
        <v>0.56692913385826771</v>
      </c>
      <c r="B612" s="46">
        <v>1.8097145675545274</v>
      </c>
      <c r="C612" s="46">
        <v>3.6063753946144694</v>
      </c>
      <c r="D612" s="46">
        <v>10.927070751976814</v>
      </c>
      <c r="E612" s="46">
        <v>23.080761139070251</v>
      </c>
      <c r="F612" s="46">
        <v>0.59316913535849225</v>
      </c>
      <c r="G612" s="46">
        <v>0.25654064442799518</v>
      </c>
      <c r="H612" s="46">
        <v>0.23912432655357813</v>
      </c>
      <c r="I612" s="46">
        <v>0.15694997096960323</v>
      </c>
    </row>
    <row r="613" spans="1:9">
      <c r="A613" s="46">
        <v>0.56791338582677164</v>
      </c>
      <c r="B613" s="46">
        <v>1.1248307596818896</v>
      </c>
      <c r="C613" s="46">
        <v>0.85636381697231012</v>
      </c>
      <c r="D613" s="46">
        <v>1.0086989712171595</v>
      </c>
      <c r="E613" s="46">
        <v>1.6040715620062898</v>
      </c>
      <c r="F613" s="46">
        <v>0.11763258850145743</v>
      </c>
      <c r="G613" s="46">
        <v>-3.1011994661654572E-2</v>
      </c>
      <c r="H613" s="46">
        <v>8.6613531685057472E-4</v>
      </c>
      <c r="I613" s="46">
        <v>2.3627256158312699E-2</v>
      </c>
    </row>
    <row r="614" spans="1:9">
      <c r="A614" s="46">
        <v>0.56889763779527558</v>
      </c>
      <c r="B614" s="46">
        <v>1.2265968456102798</v>
      </c>
      <c r="C614" s="46">
        <v>0.87445163437584816</v>
      </c>
      <c r="D614" s="46">
        <v>1.7884597305058414</v>
      </c>
      <c r="E614" s="46">
        <v>6.0067720534723197</v>
      </c>
      <c r="F614" s="46">
        <v>0.204243542553317</v>
      </c>
      <c r="G614" s="46">
        <v>-2.6831658531150132E-2</v>
      </c>
      <c r="H614" s="46">
        <v>5.8135476367135806E-2</v>
      </c>
      <c r="I614" s="46">
        <v>8.964437541656825E-2</v>
      </c>
    </row>
    <row r="615" spans="1:9">
      <c r="A615" s="46">
        <v>0.56988188976377951</v>
      </c>
      <c r="B615" s="46">
        <v>1.0840790885624887</v>
      </c>
      <c r="C615" s="46">
        <v>1.7362664281875431</v>
      </c>
      <c r="D615" s="46">
        <v>0.7123742708439087</v>
      </c>
      <c r="E615" s="46">
        <v>1.09621855178538</v>
      </c>
      <c r="F615" s="46">
        <v>8.0730860284503436E-2</v>
      </c>
      <c r="G615" s="46">
        <v>0.11034741538414553</v>
      </c>
      <c r="H615" s="46">
        <v>-3.3915184438403877E-2</v>
      </c>
      <c r="I615" s="46">
        <v>4.5933288604940985E-3</v>
      </c>
    </row>
    <row r="616" spans="1:9">
      <c r="A616" s="46">
        <v>0.57086614173228345</v>
      </c>
      <c r="B616" s="46">
        <v>1.1196458388056534</v>
      </c>
      <c r="C616" s="46">
        <v>1.9936597034837811</v>
      </c>
      <c r="D616" s="46">
        <v>4.3395955525518044</v>
      </c>
      <c r="E616" s="46">
        <v>4.7641809541431197</v>
      </c>
      <c r="F616" s="46">
        <v>0.11301241994829135</v>
      </c>
      <c r="G616" s="46">
        <v>0.13799439934734103</v>
      </c>
      <c r="H616" s="46">
        <v>0.14677811531135282</v>
      </c>
      <c r="I616" s="46">
        <v>7.8056281721446949E-2</v>
      </c>
    </row>
    <row r="617" spans="1:9">
      <c r="A617" s="46">
        <v>0.57185039370078738</v>
      </c>
      <c r="B617" s="46">
        <v>1.3845764844758734</v>
      </c>
      <c r="C617" s="46">
        <v>0.86555601997361209</v>
      </c>
      <c r="D617" s="46">
        <v>0.4462808605411791</v>
      </c>
      <c r="E617" s="46">
        <v>1.3691456012442316</v>
      </c>
      <c r="F617" s="46">
        <v>0.32539430549476633</v>
      </c>
      <c r="G617" s="46">
        <v>-2.8876636179765446E-2</v>
      </c>
      <c r="H617" s="46">
        <v>-8.0680679300505306E-2</v>
      </c>
      <c r="I617" s="46">
        <v>1.5709344828171816E-2</v>
      </c>
    </row>
    <row r="618" spans="1:9">
      <c r="A618" s="46">
        <v>0.57283464566929132</v>
      </c>
      <c r="B618" s="46">
        <v>0.84899028676506838</v>
      </c>
      <c r="C618" s="46">
        <v>1.3749996758295258</v>
      </c>
      <c r="D618" s="46">
        <v>0.69156446904666791</v>
      </c>
      <c r="E618" s="46">
        <v>0.51850932524145643</v>
      </c>
      <c r="F618" s="46">
        <v>-0.16370753353120859</v>
      </c>
      <c r="G618" s="46">
        <v>6.3690699071632412E-2</v>
      </c>
      <c r="H618" s="46">
        <v>-3.6879890149756026E-2</v>
      </c>
      <c r="I618" s="46">
        <v>-3.2839863321886174E-2</v>
      </c>
    </row>
    <row r="619" spans="1:9">
      <c r="A619" s="46">
        <v>0.57381889763779526</v>
      </c>
      <c r="B619" s="46">
        <v>0.78839490254736566</v>
      </c>
      <c r="C619" s="46">
        <v>0.78246639767022452</v>
      </c>
      <c r="D619" s="46">
        <v>0.92975088274828765</v>
      </c>
      <c r="E619" s="46">
        <v>2.8512875765403831</v>
      </c>
      <c r="F619" s="46">
        <v>-0.23775616929098106</v>
      </c>
      <c r="G619" s="46">
        <v>-4.9060859952869608E-2</v>
      </c>
      <c r="H619" s="46">
        <v>-7.283859673047355E-3</v>
      </c>
      <c r="I619" s="46">
        <v>5.2388533675019014E-2</v>
      </c>
    </row>
    <row r="620" spans="1:9">
      <c r="A620" s="46">
        <v>0.57480314960629919</v>
      </c>
      <c r="B620" s="46">
        <v>1.2852345266439746</v>
      </c>
      <c r="C620" s="46">
        <v>0.93407532354104383</v>
      </c>
      <c r="D620" s="46">
        <v>2.0121978722043861</v>
      </c>
      <c r="E620" s="46">
        <v>4.0273324460978221</v>
      </c>
      <c r="F620" s="46">
        <v>0.25094121270105968</v>
      </c>
      <c r="G620" s="46">
        <v>-1.3639639563093817E-2</v>
      </c>
      <c r="H620" s="46">
        <v>6.9922759342787605E-2</v>
      </c>
      <c r="I620" s="46">
        <v>6.9655211637247236E-2</v>
      </c>
    </row>
    <row r="621" spans="1:9">
      <c r="A621" s="46">
        <v>0.57578740157480313</v>
      </c>
      <c r="B621" s="46">
        <v>1.1127724177682965</v>
      </c>
      <c r="C621" s="46">
        <v>1.7185239623723356</v>
      </c>
      <c r="D621" s="46">
        <v>2.3648890794872504</v>
      </c>
      <c r="E621" s="46">
        <v>6.150650542183282</v>
      </c>
      <c r="F621" s="46">
        <v>0.10685457498660333</v>
      </c>
      <c r="G621" s="46">
        <v>0.10829315219652547</v>
      </c>
      <c r="H621" s="46">
        <v>8.6073111999295987E-2</v>
      </c>
      <c r="I621" s="46">
        <v>9.0827892772049668E-2</v>
      </c>
    </row>
    <row r="622" spans="1:9">
      <c r="A622" s="46">
        <v>0.57677165354330706</v>
      </c>
      <c r="B622" s="46">
        <v>1.0045958697527926</v>
      </c>
      <c r="C622" s="46">
        <v>1.0140764595492404</v>
      </c>
      <c r="D622" s="46">
        <v>1.0168320584894215</v>
      </c>
      <c r="E622" s="46">
        <v>0.98033938964341361</v>
      </c>
      <c r="F622" s="46">
        <v>4.5853409902896101E-3</v>
      </c>
      <c r="G622" s="46">
        <v>2.7956612441950024E-3</v>
      </c>
      <c r="H622" s="46">
        <v>1.6691969201574433E-3</v>
      </c>
      <c r="I622" s="46">
        <v>-9.9282256541918389E-4</v>
      </c>
    </row>
    <row r="623" spans="1:9">
      <c r="A623" s="46">
        <v>0.577755905511811</v>
      </c>
      <c r="B623" s="46">
        <v>0.99796092022543559</v>
      </c>
      <c r="C623" s="46">
        <v>1.2237628207352167</v>
      </c>
      <c r="D623" s="46">
        <v>1.6020756198730981</v>
      </c>
      <c r="E623" s="46">
        <v>4.4174666909984976</v>
      </c>
      <c r="F623" s="46">
        <v>-2.0411615281170315E-3</v>
      </c>
      <c r="G623" s="46">
        <v>4.0386078280881615E-2</v>
      </c>
      <c r="H623" s="46">
        <v>4.7130005094853711E-2</v>
      </c>
      <c r="I623" s="46">
        <v>7.4278319247262789E-2</v>
      </c>
    </row>
    <row r="624" spans="1:9">
      <c r="A624" s="46">
        <v>0.57874015748031493</v>
      </c>
      <c r="B624" s="46">
        <v>1.0299422692327118</v>
      </c>
      <c r="C624" s="46">
        <v>1.2722200158074215</v>
      </c>
      <c r="D624" s="46">
        <v>1.4719001225029156</v>
      </c>
      <c r="E624" s="46">
        <v>1.3949782719713126</v>
      </c>
      <c r="F624" s="46">
        <v>2.9502751382095023E-2</v>
      </c>
      <c r="G624" s="46">
        <v>4.8152683672536375E-2</v>
      </c>
      <c r="H624" s="46">
        <v>3.8655416644414367E-2</v>
      </c>
      <c r="I624" s="46">
        <v>1.6643941975211136E-2</v>
      </c>
    </row>
    <row r="625" spans="1:9">
      <c r="A625" s="46">
        <v>0.57972440944881887</v>
      </c>
      <c r="B625" s="46">
        <v>1.4504334119438953</v>
      </c>
      <c r="C625" s="46">
        <v>0.77316546064315539</v>
      </c>
      <c r="D625" s="46">
        <v>1.7924331149732859</v>
      </c>
      <c r="E625" s="46">
        <v>2.291697613294597</v>
      </c>
      <c r="F625" s="46">
        <v>0.37186241655823971</v>
      </c>
      <c r="G625" s="46">
        <v>-5.1452440661800124E-2</v>
      </c>
      <c r="H625" s="46">
        <v>5.8357397897302578E-2</v>
      </c>
      <c r="I625" s="46">
        <v>4.1464642938822224E-2</v>
      </c>
    </row>
    <row r="626" spans="1:9">
      <c r="A626" s="46">
        <v>0.5807086614173228</v>
      </c>
      <c r="B626" s="46">
        <v>1.209973330857143</v>
      </c>
      <c r="C626" s="46">
        <v>1.0727789908396599</v>
      </c>
      <c r="D626" s="46">
        <v>0.71943529872523448</v>
      </c>
      <c r="E626" s="46">
        <v>0.35550927121273901</v>
      </c>
      <c r="F626" s="46">
        <v>0.1905983187518204</v>
      </c>
      <c r="G626" s="46">
        <v>1.4050493862155965E-2</v>
      </c>
      <c r="H626" s="46">
        <v>-3.2928868202800408E-2</v>
      </c>
      <c r="I626" s="46">
        <v>-5.1710197535908678E-2</v>
      </c>
    </row>
    <row r="627" spans="1:9">
      <c r="A627" s="46">
        <v>0.58169291338582674</v>
      </c>
      <c r="B627" s="46">
        <v>0.92967320766407957</v>
      </c>
      <c r="C627" s="46">
        <v>1.2423042494751504</v>
      </c>
      <c r="D627" s="46">
        <v>1.1708634848560395</v>
      </c>
      <c r="E627" s="46">
        <v>2.9203016743213128</v>
      </c>
      <c r="F627" s="46">
        <v>-7.2922144195146893E-2</v>
      </c>
      <c r="G627" s="46">
        <v>4.3393584176595286E-2</v>
      </c>
      <c r="H627" s="46">
        <v>1.5774149785038417E-2</v>
      </c>
      <c r="I627" s="46">
        <v>5.3584346203374725E-2</v>
      </c>
    </row>
    <row r="628" spans="1:9">
      <c r="A628" s="46">
        <v>0.58267716535433067</v>
      </c>
      <c r="B628" s="46">
        <v>1.2747551680415106</v>
      </c>
      <c r="C628" s="46">
        <v>0.97339408337303834</v>
      </c>
      <c r="D628" s="46">
        <v>2.0256758122786729</v>
      </c>
      <c r="E628" s="46">
        <v>2.4834585292571831</v>
      </c>
      <c r="F628" s="46">
        <v>0.24275413510573413</v>
      </c>
      <c r="G628" s="46">
        <v>-5.3932519822527964E-3</v>
      </c>
      <c r="H628" s="46">
        <v>7.0590337934014896E-2</v>
      </c>
      <c r="I628" s="46">
        <v>4.5482607845928592E-2</v>
      </c>
    </row>
    <row r="629" spans="1:9">
      <c r="A629" s="46">
        <v>0.58366141732283461</v>
      </c>
      <c r="B629" s="46">
        <v>1.123173455522944</v>
      </c>
      <c r="C629" s="46">
        <v>1.6547315818609176</v>
      </c>
      <c r="D629" s="46">
        <v>3.2408714389235347</v>
      </c>
      <c r="E629" s="46">
        <v>3.9894881223504677</v>
      </c>
      <c r="F629" s="46">
        <v>0.11615812110678635</v>
      </c>
      <c r="G629" s="46">
        <v>0.10072776189773355</v>
      </c>
      <c r="H629" s="46">
        <v>0.1175842256270995</v>
      </c>
      <c r="I629" s="46">
        <v>6.9183146626708034E-2</v>
      </c>
    </row>
    <row r="630" spans="1:9">
      <c r="A630" s="46">
        <v>0.58464566929133854</v>
      </c>
      <c r="B630" s="46">
        <v>1.0983541537967372</v>
      </c>
      <c r="C630" s="46">
        <v>1.2463881278609079</v>
      </c>
      <c r="D630" s="46">
        <v>1.6679521641740584</v>
      </c>
      <c r="E630" s="46">
        <v>3.1009770047338128</v>
      </c>
      <c r="F630" s="46">
        <v>9.3812835522535956E-2</v>
      </c>
      <c r="G630" s="46">
        <v>4.4049974189058969E-2</v>
      </c>
      <c r="H630" s="46">
        <v>5.1159662497259471E-2</v>
      </c>
      <c r="I630" s="46">
        <v>5.6585861232754553E-2</v>
      </c>
    </row>
    <row r="631" spans="1:9">
      <c r="A631" s="46">
        <v>0.58562992125984248</v>
      </c>
      <c r="B631" s="46">
        <v>1.3681604724212761</v>
      </c>
      <c r="C631" s="46">
        <v>1.4338651918651055</v>
      </c>
      <c r="D631" s="46">
        <v>1.2311532335706077</v>
      </c>
      <c r="E631" s="46">
        <v>3.8000071509034945</v>
      </c>
      <c r="F631" s="46">
        <v>0.31346711672225308</v>
      </c>
      <c r="G631" s="46">
        <v>7.2074745859217332E-2</v>
      </c>
      <c r="H631" s="46">
        <v>2.0795131839177462E-2</v>
      </c>
      <c r="I631" s="46">
        <v>6.6750147427363932E-2</v>
      </c>
    </row>
    <row r="632" spans="1:9">
      <c r="A632" s="46">
        <v>0.58661417322834641</v>
      </c>
      <c r="B632" s="46">
        <v>1.0947793948185998</v>
      </c>
      <c r="C632" s="46">
        <v>0.93875588734873183</v>
      </c>
      <c r="D632" s="46">
        <v>3.1156994887332523</v>
      </c>
      <c r="E632" s="46">
        <v>17.773722962224433</v>
      </c>
      <c r="F632" s="46">
        <v>9.0552877052392747E-2</v>
      </c>
      <c r="G632" s="46">
        <v>-1.2639960889355964E-2</v>
      </c>
      <c r="H632" s="46">
        <v>0.11364536820012694</v>
      </c>
      <c r="I632" s="46">
        <v>0.14388605642538815</v>
      </c>
    </row>
    <row r="633" spans="1:9">
      <c r="A633" s="46">
        <v>0.58759842519685035</v>
      </c>
      <c r="B633" s="46">
        <v>0.99347302219986677</v>
      </c>
      <c r="C633" s="46">
        <v>0.71189663699343342</v>
      </c>
      <c r="D633" s="46">
        <v>1.089169535282188</v>
      </c>
      <c r="E633" s="46">
        <v>2.9873006632241892</v>
      </c>
      <c r="F633" s="46">
        <v>-6.5483716620536748E-3</v>
      </c>
      <c r="G633" s="46">
        <v>-6.7964510174155682E-2</v>
      </c>
      <c r="H633" s="46">
        <v>8.5415511615607228E-3</v>
      </c>
      <c r="I633" s="46">
        <v>5.4718509571227217E-2</v>
      </c>
    </row>
    <row r="634" spans="1:9">
      <c r="A634" s="46">
        <v>0.58858267716535428</v>
      </c>
      <c r="B634" s="46">
        <v>1.101960159358784</v>
      </c>
      <c r="C634" s="46">
        <v>1.2946326575997928</v>
      </c>
      <c r="D634" s="46">
        <v>2.8888760317936222</v>
      </c>
      <c r="E634" s="46">
        <v>1.6289678153788731</v>
      </c>
      <c r="F634" s="46">
        <v>9.7090557045229689E-2</v>
      </c>
      <c r="G634" s="46">
        <v>5.1645398565339992E-2</v>
      </c>
      <c r="H634" s="46">
        <v>0.10608675101423821</v>
      </c>
      <c r="I634" s="46">
        <v>2.4397328606867979E-2</v>
      </c>
    </row>
    <row r="635" spans="1:9">
      <c r="A635" s="46">
        <v>0.58956692913385822</v>
      </c>
      <c r="B635" s="46">
        <v>0.9514614695280994</v>
      </c>
      <c r="C635" s="46">
        <v>1.0785344296619186</v>
      </c>
      <c r="D635" s="46">
        <v>2.2299767556696666</v>
      </c>
      <c r="E635" s="46">
        <v>10.564248291246237</v>
      </c>
      <c r="F635" s="46">
        <v>-4.9756087518719891E-2</v>
      </c>
      <c r="G635" s="46">
        <v>1.5120621998505206E-2</v>
      </c>
      <c r="H635" s="46">
        <v>8.0199116195118533E-2</v>
      </c>
      <c r="I635" s="46">
        <v>0.11787377488422261</v>
      </c>
    </row>
    <row r="636" spans="1:9">
      <c r="A636" s="46">
        <v>0.59055118110236215</v>
      </c>
      <c r="B636" s="46">
        <v>1.2131932415587994</v>
      </c>
      <c r="C636" s="46">
        <v>1.6334354787798446</v>
      </c>
      <c r="D636" s="46">
        <v>1.7284540867627982</v>
      </c>
      <c r="E636" s="46">
        <v>3.4027812988737933</v>
      </c>
      <c r="F636" s="46">
        <v>0.19325592606075462</v>
      </c>
      <c r="G636" s="46">
        <v>9.8137090504305302E-2</v>
      </c>
      <c r="H636" s="46">
        <v>5.4722741755223694E-2</v>
      </c>
      <c r="I636" s="46">
        <v>6.1229656314960523E-2</v>
      </c>
    </row>
    <row r="637" spans="1:9">
      <c r="A637" s="46">
        <v>0.59153543307086609</v>
      </c>
      <c r="B637" s="46">
        <v>0.98237596560824481</v>
      </c>
      <c r="C637" s="46">
        <v>0.63286257316851702</v>
      </c>
      <c r="D637" s="46">
        <v>0.61795223121239073</v>
      </c>
      <c r="E637" s="46">
        <v>0.26694237270135701</v>
      </c>
      <c r="F637" s="46">
        <v>-1.7781186863852265E-2</v>
      </c>
      <c r="G637" s="46">
        <v>-9.1500396881525808E-2</v>
      </c>
      <c r="H637" s="46">
        <v>-4.8134412028474911E-2</v>
      </c>
      <c r="I637" s="46">
        <v>-6.6036123822813875E-2</v>
      </c>
    </row>
    <row r="638" spans="1:9">
      <c r="A638" s="46">
        <v>0.59251968503937003</v>
      </c>
      <c r="B638" s="46">
        <v>0.73715737442263285</v>
      </c>
      <c r="C638" s="46">
        <v>0.55117226646245321</v>
      </c>
      <c r="D638" s="46">
        <v>0.53805994123442846</v>
      </c>
      <c r="E638" s="46">
        <v>1.0804282187383274</v>
      </c>
      <c r="F638" s="46">
        <v>-0.30495387577157407</v>
      </c>
      <c r="G638" s="46">
        <v>-0.11914157507688394</v>
      </c>
      <c r="H638" s="46">
        <v>-6.1978531009265356E-2</v>
      </c>
      <c r="I638" s="46">
        <v>3.8678730691511466E-3</v>
      </c>
    </row>
    <row r="639" spans="1:9">
      <c r="A639" s="46">
        <v>0.59350393700787396</v>
      </c>
      <c r="B639" s="46">
        <v>1.0038368280695937</v>
      </c>
      <c r="C639" s="46">
        <v>2.03998570521845</v>
      </c>
      <c r="D639" s="46">
        <v>2.3261807646541475</v>
      </c>
      <c r="E639" s="46">
        <v>3.4339555433822779</v>
      </c>
      <c r="F639" s="46">
        <v>3.8294862183975019E-3</v>
      </c>
      <c r="G639" s="46">
        <v>0.14258856011714327</v>
      </c>
      <c r="H639" s="46">
        <v>8.442277658894505E-2</v>
      </c>
      <c r="I639" s="46">
        <v>6.1685640818791965E-2</v>
      </c>
    </row>
    <row r="640" spans="1:9">
      <c r="A640" s="46">
        <v>0.59448818897637801</v>
      </c>
      <c r="B640" s="46">
        <v>0.91396691449501311</v>
      </c>
      <c r="C640" s="46">
        <v>1.0558277008581274</v>
      </c>
      <c r="D640" s="46">
        <v>1.9971038906009508</v>
      </c>
      <c r="E640" s="46">
        <v>2.2087753597346067</v>
      </c>
      <c r="F640" s="46">
        <v>-8.9960906766308218E-2</v>
      </c>
      <c r="G640" s="46">
        <v>1.086500198110495E-2</v>
      </c>
      <c r="H640" s="46">
        <v>6.9169807641599038E-2</v>
      </c>
      <c r="I640" s="46">
        <v>3.9621911303647298E-2</v>
      </c>
    </row>
    <row r="641" spans="1:9">
      <c r="A641" s="46">
        <v>0.59547244094488194</v>
      </c>
      <c r="B641" s="46">
        <v>1.0830171791653782</v>
      </c>
      <c r="C641" s="46">
        <v>1.1351912740650401</v>
      </c>
      <c r="D641" s="46">
        <v>0.83875512899261018</v>
      </c>
      <c r="E641" s="46">
        <v>1.1677141894912464</v>
      </c>
      <c r="F641" s="46">
        <v>7.9750830464954001E-2</v>
      </c>
      <c r="G641" s="46">
        <v>2.5360232028042738E-2</v>
      </c>
      <c r="H641" s="46">
        <v>-1.7583647567159182E-2</v>
      </c>
      <c r="I641" s="46">
        <v>7.7524076841936117E-3</v>
      </c>
    </row>
    <row r="642" spans="1:9">
      <c r="A642" s="46">
        <v>0.59645669291338588</v>
      </c>
      <c r="B642" s="46">
        <v>0.97021316969707583</v>
      </c>
      <c r="C642" s="46">
        <v>1.900074491017842</v>
      </c>
      <c r="D642" s="46">
        <v>1.6099086538781351</v>
      </c>
      <c r="E642" s="46">
        <v>2.7330665842336463</v>
      </c>
      <c r="F642" s="46">
        <v>-3.0239469054660829E-2</v>
      </c>
      <c r="G642" s="46">
        <v>0.12837861824054633</v>
      </c>
      <c r="H642" s="46">
        <v>4.761774406651275E-2</v>
      </c>
      <c r="I642" s="46">
        <v>5.0271213485287056E-2</v>
      </c>
    </row>
    <row r="643" spans="1:9">
      <c r="A643" s="46">
        <v>0.59744094488188981</v>
      </c>
      <c r="B643" s="46">
        <v>1.408250317558658</v>
      </c>
      <c r="C643" s="46">
        <v>1.9922897506011048</v>
      </c>
      <c r="D643" s="46">
        <v>0.73923147369216047</v>
      </c>
      <c r="E643" s="46">
        <v>0.89584970810986309</v>
      </c>
      <c r="F643" s="46">
        <v>0.34234802429144168</v>
      </c>
      <c r="G643" s="46">
        <v>0.13785692114272252</v>
      </c>
      <c r="H643" s="46">
        <v>-3.0214418151432814E-2</v>
      </c>
      <c r="I643" s="46">
        <v>-5.4991308280535976E-3</v>
      </c>
    </row>
    <row r="644" spans="1:9">
      <c r="A644" s="46">
        <v>0.59842519685039375</v>
      </c>
      <c r="B644" s="46">
        <v>1.1526111836385677</v>
      </c>
      <c r="C644" s="46">
        <v>2.7761360324171585</v>
      </c>
      <c r="D644" s="46">
        <v>3.0254832461108636</v>
      </c>
      <c r="E644" s="46">
        <v>8.2105470973375709</v>
      </c>
      <c r="F644" s="46">
        <v>0.14202996293931738</v>
      </c>
      <c r="G644" s="46">
        <v>0.20421200889521324</v>
      </c>
      <c r="H644" s="46">
        <v>0.11070708295044582</v>
      </c>
      <c r="I644" s="46">
        <v>0.10527097795829396</v>
      </c>
    </row>
    <row r="645" spans="1:9">
      <c r="A645" s="46">
        <v>0.59940944881889768</v>
      </c>
      <c r="B645" s="46">
        <v>1.281722517887804</v>
      </c>
      <c r="C645" s="46">
        <v>1.2706463632134781</v>
      </c>
      <c r="D645" s="46">
        <v>2.250692267346035</v>
      </c>
      <c r="E645" s="46">
        <v>2.3378930213183846</v>
      </c>
      <c r="F645" s="46">
        <v>0.24820489036564142</v>
      </c>
      <c r="G645" s="46">
        <v>4.7905143682576048E-2</v>
      </c>
      <c r="H645" s="46">
        <v>8.1123784327028978E-2</v>
      </c>
      <c r="I645" s="46">
        <v>4.2462505275479852E-2</v>
      </c>
    </row>
    <row r="646" spans="1:9">
      <c r="A646" s="46">
        <v>0.60039370078740162</v>
      </c>
      <c r="B646" s="46">
        <v>1.0024162985565928</v>
      </c>
      <c r="C646" s="46">
        <v>0.35371253917913476</v>
      </c>
      <c r="D646" s="46">
        <v>0.21967097145459688</v>
      </c>
      <c r="E646" s="46">
        <v>0.19913190149740534</v>
      </c>
      <c r="F646" s="46">
        <v>2.4133840012485548E-3</v>
      </c>
      <c r="G646" s="46">
        <v>-0.20785414638910008</v>
      </c>
      <c r="H646" s="46">
        <v>-0.1515624436429604</v>
      </c>
      <c r="I646" s="46">
        <v>-8.0689392611592942E-2</v>
      </c>
    </row>
    <row r="647" spans="1:9">
      <c r="A647" s="46">
        <v>0.60137795275590555</v>
      </c>
      <c r="B647" s="46">
        <v>1.0225375850911509</v>
      </c>
      <c r="C647" s="46">
        <v>0.78118165298130871</v>
      </c>
      <c r="D647" s="46">
        <v>0.67083947986881276</v>
      </c>
      <c r="E647" s="46">
        <v>0.53811666056985341</v>
      </c>
      <c r="F647" s="46">
        <v>2.2287366294615127E-2</v>
      </c>
      <c r="G647" s="46">
        <v>-4.9389513188483017E-2</v>
      </c>
      <c r="H647" s="46">
        <v>-3.9922539586214355E-2</v>
      </c>
      <c r="I647" s="46">
        <v>-3.0983995055955189E-2</v>
      </c>
    </row>
    <row r="648" spans="1:9">
      <c r="A648" s="46">
        <v>0.60236220472440949</v>
      </c>
      <c r="B648" s="46">
        <v>1.26330626472693</v>
      </c>
      <c r="C648" s="46">
        <v>2.0021498580827219</v>
      </c>
      <c r="D648" s="46">
        <v>2.8000217378545158</v>
      </c>
      <c r="E648" s="46">
        <v>6.4473348265692465</v>
      </c>
      <c r="F648" s="46">
        <v>0.23373230385915558</v>
      </c>
      <c r="G648" s="46">
        <v>0.13884430645575355</v>
      </c>
      <c r="H648" s="46">
        <v>0.10296271806704924</v>
      </c>
      <c r="I648" s="46">
        <v>9.3183342011591647E-2</v>
      </c>
    </row>
    <row r="649" spans="1:9">
      <c r="A649" s="46">
        <v>0.60334645669291342</v>
      </c>
      <c r="B649" s="46">
        <v>1.4893973646530301</v>
      </c>
      <c r="C649" s="46">
        <v>2.2202803185684203</v>
      </c>
      <c r="D649" s="46">
        <v>1.2217784300560555</v>
      </c>
      <c r="E649" s="46">
        <v>1.9911553547942906</v>
      </c>
      <c r="F649" s="46">
        <v>0.39837158489109037</v>
      </c>
      <c r="G649" s="46">
        <v>0.15952669150765292</v>
      </c>
      <c r="H649" s="46">
        <v>2.0030752684300136E-2</v>
      </c>
      <c r="I649" s="46">
        <v>3.4435752528175115E-2</v>
      </c>
    </row>
    <row r="650" spans="1:9">
      <c r="A650" s="46">
        <v>0.60433070866141736</v>
      </c>
      <c r="B650" s="46">
        <v>1.0918796138264446</v>
      </c>
      <c r="C650" s="46">
        <v>1.4228839125331703</v>
      </c>
      <c r="D650" s="46">
        <v>0.63128330523377163</v>
      </c>
      <c r="E650" s="46">
        <v>1.2811494152865848</v>
      </c>
      <c r="F650" s="46">
        <v>8.7900627496747472E-2</v>
      </c>
      <c r="G650" s="46">
        <v>7.0537147278709703E-2</v>
      </c>
      <c r="H650" s="46">
        <v>-4.600005390179969E-2</v>
      </c>
      <c r="I650" s="46">
        <v>1.2387882784035669E-2</v>
      </c>
    </row>
    <row r="651" spans="1:9">
      <c r="A651" s="46">
        <v>0.60531496062992129</v>
      </c>
      <c r="B651" s="46">
        <v>1.1854902553857531</v>
      </c>
      <c r="C651" s="46">
        <v>2.1930748249013994</v>
      </c>
      <c r="D651" s="46">
        <v>3.1558342318753843</v>
      </c>
      <c r="E651" s="46">
        <v>5.9028726625234826</v>
      </c>
      <c r="F651" s="46">
        <v>0.17015640665466295</v>
      </c>
      <c r="G651" s="46">
        <v>0.15706091774715206</v>
      </c>
      <c r="H651" s="46">
        <v>0.11492528768498403</v>
      </c>
      <c r="I651" s="46">
        <v>8.8771956218568995E-2</v>
      </c>
    </row>
    <row r="652" spans="1:9">
      <c r="A652" s="46">
        <v>0.60629921259842523</v>
      </c>
      <c r="B652" s="46">
        <v>1.1971939101410503</v>
      </c>
      <c r="C652" s="46">
        <v>0.91234195607849389</v>
      </c>
      <c r="D652" s="46">
        <v>0.70446100853724347</v>
      </c>
      <c r="E652" s="46">
        <v>1.9112827969445867</v>
      </c>
      <c r="F652" s="46">
        <v>0.17998041023192418</v>
      </c>
      <c r="G652" s="46">
        <v>-1.8348081468845333E-2</v>
      </c>
      <c r="H652" s="46">
        <v>-3.5032229546712493E-2</v>
      </c>
      <c r="I652" s="46">
        <v>3.2388731902937527E-2</v>
      </c>
    </row>
    <row r="653" spans="1:9">
      <c r="A653" s="46">
        <v>0.60728346456692917</v>
      </c>
      <c r="B653" s="46">
        <v>0.52218114933806359</v>
      </c>
      <c r="C653" s="46">
        <v>0.57020804618767973</v>
      </c>
      <c r="D653" s="46">
        <v>0.87705099421600163</v>
      </c>
      <c r="E653" s="46">
        <v>4.8609431475357399</v>
      </c>
      <c r="F653" s="46">
        <v>-0.64974072191700394</v>
      </c>
      <c r="G653" s="46">
        <v>-0.1123507982871355</v>
      </c>
      <c r="H653" s="46">
        <v>-1.3119014210197327E-2</v>
      </c>
      <c r="I653" s="46">
        <v>7.9061624118175938E-2</v>
      </c>
    </row>
    <row r="654" spans="1:9">
      <c r="A654" s="46">
        <v>0.6082677165354331</v>
      </c>
      <c r="B654" s="46">
        <v>1.0377706892306957</v>
      </c>
      <c r="C654" s="46">
        <v>1.2865864236939759</v>
      </c>
      <c r="D654" s="46">
        <v>1.7037196201851101</v>
      </c>
      <c r="E654" s="46">
        <v>6.9438987526909459</v>
      </c>
      <c r="F654" s="46">
        <v>3.7074844375450257E-2</v>
      </c>
      <c r="G654" s="46">
        <v>5.0398505571834007E-2</v>
      </c>
      <c r="H654" s="46">
        <v>5.3281387272369175E-2</v>
      </c>
      <c r="I654" s="46">
        <v>9.6893169835304646E-2</v>
      </c>
    </row>
    <row r="655" spans="1:9">
      <c r="A655" s="46">
        <v>0.60925196850393704</v>
      </c>
      <c r="B655" s="46">
        <v>0.89930722876663849</v>
      </c>
      <c r="C655" s="46">
        <v>2.9406536768549807</v>
      </c>
      <c r="D655" s="46">
        <v>2.3420908038303661</v>
      </c>
      <c r="E655" s="46">
        <v>1.7023876823716202</v>
      </c>
      <c r="F655" s="46">
        <v>-0.10613055787909699</v>
      </c>
      <c r="G655" s="46">
        <v>0.2157263791406486</v>
      </c>
      <c r="H655" s="46">
        <v>8.5104403634123554E-2</v>
      </c>
      <c r="I655" s="46">
        <v>2.6601589234500574E-2</v>
      </c>
    </row>
    <row r="656" spans="1:9">
      <c r="A656" s="46">
        <v>0.61023622047244097</v>
      </c>
      <c r="B656" s="46">
        <v>0.89355394132972155</v>
      </c>
      <c r="C656" s="46">
        <v>0.96144512120603198</v>
      </c>
      <c r="D656" s="46">
        <v>2.3298241261402217</v>
      </c>
      <c r="E656" s="46">
        <v>9.780136084606454</v>
      </c>
      <c r="F656" s="46">
        <v>-0.11254857538260299</v>
      </c>
      <c r="G656" s="46">
        <v>-7.863558362197702E-3</v>
      </c>
      <c r="H656" s="46">
        <v>8.4579278238542124E-2</v>
      </c>
      <c r="I656" s="46">
        <v>0.11401766992656778</v>
      </c>
    </row>
    <row r="657" spans="1:9">
      <c r="A657" s="46">
        <v>0.61122047244094491</v>
      </c>
      <c r="B657" s="46">
        <v>0.93085441893725596</v>
      </c>
      <c r="C657" s="46">
        <v>0.88530549317586948</v>
      </c>
      <c r="D657" s="46">
        <v>1.3804408488400219</v>
      </c>
      <c r="E657" s="46">
        <v>5.5460491156636662</v>
      </c>
      <c r="F657" s="46">
        <v>-7.165238456890724E-2</v>
      </c>
      <c r="G657" s="46">
        <v>-2.4364500701869539E-2</v>
      </c>
      <c r="H657" s="46">
        <v>3.2240290383518687E-2</v>
      </c>
      <c r="I657" s="46">
        <v>8.5654290160312035E-2</v>
      </c>
    </row>
    <row r="658" spans="1:9">
      <c r="A658" s="46">
        <v>0.61220472440944884</v>
      </c>
      <c r="B658" s="46">
        <v>1.5378635902477145</v>
      </c>
      <c r="C658" s="46">
        <v>1.1580873581400155</v>
      </c>
      <c r="D658" s="46">
        <v>1.6435314513411752</v>
      </c>
      <c r="E658" s="46">
        <v>2.4122743969676046</v>
      </c>
      <c r="F658" s="46">
        <v>0.43039417420313059</v>
      </c>
      <c r="G658" s="46">
        <v>2.935396302274863E-2</v>
      </c>
      <c r="H658" s="46">
        <v>4.9684725074534357E-2</v>
      </c>
      <c r="I658" s="46">
        <v>4.4028501782397922E-2</v>
      </c>
    </row>
    <row r="659" spans="1:9">
      <c r="A659" s="46">
        <v>0.61318897637795278</v>
      </c>
      <c r="B659" s="46">
        <v>1.1112613607377495</v>
      </c>
      <c r="C659" s="46">
        <v>2.0964140489902716</v>
      </c>
      <c r="D659" s="46">
        <v>1.8487585952399037</v>
      </c>
      <c r="E659" s="46">
        <v>4.5968468986502327</v>
      </c>
      <c r="F659" s="46">
        <v>0.10549573117977012</v>
      </c>
      <c r="G659" s="46">
        <v>0.14804565788140883</v>
      </c>
      <c r="H659" s="46">
        <v>6.1451438424905122E-2</v>
      </c>
      <c r="I659" s="46">
        <v>7.6268530582347505E-2</v>
      </c>
    </row>
    <row r="660" spans="1:9">
      <c r="A660" s="46">
        <v>0.61417322834645671</v>
      </c>
      <c r="B660" s="46">
        <v>0.89699327259442752</v>
      </c>
      <c r="C660" s="46">
        <v>1.0934030354253885</v>
      </c>
      <c r="D660" s="46">
        <v>1.80189215564928</v>
      </c>
      <c r="E660" s="46">
        <v>1.6403528164989276</v>
      </c>
      <c r="F660" s="46">
        <v>-0.10870691684619492</v>
      </c>
      <c r="G660" s="46">
        <v>1.785897672186822E-2</v>
      </c>
      <c r="H660" s="46">
        <v>5.8883731036376522E-2</v>
      </c>
      <c r="I660" s="46">
        <v>2.4745567535503783E-2</v>
      </c>
    </row>
    <row r="661" spans="1:9">
      <c r="A661" s="46">
        <v>0.61515748031496065</v>
      </c>
      <c r="B661" s="46">
        <v>0.99828773204124399</v>
      </c>
      <c r="C661" s="46">
        <v>1.1054638724452122</v>
      </c>
      <c r="D661" s="46">
        <v>0.93465348886232957</v>
      </c>
      <c r="E661" s="46">
        <v>1.4905228784347673</v>
      </c>
      <c r="F661" s="46">
        <v>-1.7137355650667385E-3</v>
      </c>
      <c r="G661" s="46">
        <v>2.0053008189780737E-2</v>
      </c>
      <c r="H661" s="46">
        <v>-6.7579418529897127E-3</v>
      </c>
      <c r="I661" s="46">
        <v>1.9956349176077654E-2</v>
      </c>
    </row>
    <row r="662" spans="1:9">
      <c r="A662" s="46">
        <v>0.61614173228346458</v>
      </c>
      <c r="B662" s="46">
        <v>1.1693317013681561</v>
      </c>
      <c r="C662" s="46">
        <v>1.3685573902505996</v>
      </c>
      <c r="D662" s="46">
        <v>0.82145825156541086</v>
      </c>
      <c r="E662" s="46">
        <v>1.6143677380178101</v>
      </c>
      <c r="F662" s="46">
        <v>0.15643239020358629</v>
      </c>
      <c r="G662" s="46">
        <v>6.2751437045829236E-2</v>
      </c>
      <c r="H662" s="46">
        <v>-1.966741625583112E-2</v>
      </c>
      <c r="I662" s="46">
        <v>2.3947169326680676E-2</v>
      </c>
    </row>
    <row r="663" spans="1:9">
      <c r="A663" s="46">
        <v>0.61712598425196852</v>
      </c>
      <c r="B663" s="46">
        <v>0.89447481446782795</v>
      </c>
      <c r="C663" s="46">
        <v>2.5490690323793141</v>
      </c>
      <c r="D663" s="46">
        <v>4.7528329713551729</v>
      </c>
      <c r="E663" s="46">
        <v>13.80436028524524</v>
      </c>
      <c r="F663" s="46">
        <v>-0.11151853241876342</v>
      </c>
      <c r="G663" s="46">
        <v>0.18714564143380225</v>
      </c>
      <c r="H663" s="46">
        <v>0.1558740855283938</v>
      </c>
      <c r="I663" s="46">
        <v>0.1312492252478194</v>
      </c>
    </row>
    <row r="664" spans="1:9">
      <c r="A664" s="46">
        <v>0.61811023622047245</v>
      </c>
      <c r="B664" s="46">
        <v>1.0253805755698822</v>
      </c>
      <c r="C664" s="46">
        <v>2.6072433346900628</v>
      </c>
      <c r="D664" s="46">
        <v>4.1612970799068369</v>
      </c>
      <c r="E664" s="46">
        <v>7.6765839209789233</v>
      </c>
      <c r="F664" s="46">
        <v>2.5063836917003542E-2</v>
      </c>
      <c r="G664" s="46">
        <v>0.19165869391274817</v>
      </c>
      <c r="H664" s="46">
        <v>0.14258268237287883</v>
      </c>
      <c r="I664" s="46">
        <v>0.10190873231249883</v>
      </c>
    </row>
    <row r="665" spans="1:9">
      <c r="A665" s="46">
        <v>0.61909448818897639</v>
      </c>
      <c r="B665" s="46">
        <v>1.0774069618599449</v>
      </c>
      <c r="C665" s="46">
        <v>1.5581330580217465</v>
      </c>
      <c r="D665" s="46">
        <v>2.5450392020957668</v>
      </c>
      <c r="E665" s="46">
        <v>13.077648962339531</v>
      </c>
      <c r="F665" s="46">
        <v>7.4557192966034011E-2</v>
      </c>
      <c r="G665" s="46">
        <v>8.8697669379350114E-2</v>
      </c>
      <c r="H665" s="46">
        <v>9.3414605345782747E-2</v>
      </c>
      <c r="I665" s="46">
        <v>0.12854522934664758</v>
      </c>
    </row>
    <row r="666" spans="1:9">
      <c r="A666" s="46">
        <v>0.62007874015748032</v>
      </c>
      <c r="B666" s="46">
        <v>0.97381518468885775</v>
      </c>
      <c r="C666" s="46">
        <v>1.3281100796616023</v>
      </c>
      <c r="D666" s="46">
        <v>2.2102769499686419</v>
      </c>
      <c r="E666" s="46">
        <v>1.8230765234440034</v>
      </c>
      <c r="F666" s="46">
        <v>-2.6533742123586022E-2</v>
      </c>
      <c r="G666" s="46">
        <v>5.6751387786078952E-2</v>
      </c>
      <c r="H666" s="46">
        <v>7.9311782440606854E-2</v>
      </c>
      <c r="I666" s="46">
        <v>3.0026273573579704E-2</v>
      </c>
    </row>
    <row r="667" spans="1:9">
      <c r="A667" s="46">
        <v>0.62106299212598426</v>
      </c>
      <c r="B667" s="46">
        <v>1.0144563102153314</v>
      </c>
      <c r="C667" s="46">
        <v>1.0956492555357595</v>
      </c>
      <c r="D667" s="46">
        <v>0.57458154764197744</v>
      </c>
      <c r="E667" s="46">
        <v>1.7519474919526408</v>
      </c>
      <c r="F667" s="46">
        <v>1.4352814019116098E-2</v>
      </c>
      <c r="G667" s="46">
        <v>1.8269422997273153E-2</v>
      </c>
      <c r="H667" s="46">
        <v>-5.5411324634977929E-2</v>
      </c>
      <c r="I667" s="46">
        <v>2.8036401085920658E-2</v>
      </c>
    </row>
    <row r="668" spans="1:9">
      <c r="A668" s="46">
        <v>0.62204724409448819</v>
      </c>
      <c r="B668" s="46">
        <v>0.64255132845996021</v>
      </c>
      <c r="C668" s="46">
        <v>1.285072870677469</v>
      </c>
      <c r="D668" s="46">
        <v>3.5106789183915326</v>
      </c>
      <c r="E668" s="46">
        <v>13.575537345767797</v>
      </c>
      <c r="F668" s="46">
        <v>-0.44230857675005614</v>
      </c>
      <c r="G668" s="46">
        <v>5.0163085087545023E-2</v>
      </c>
      <c r="H668" s="46">
        <v>0.12558094428169281</v>
      </c>
      <c r="I668" s="46">
        <v>0.13041347242592841</v>
      </c>
    </row>
    <row r="669" spans="1:9">
      <c r="A669" s="46">
        <v>0.62303149606299213</v>
      </c>
      <c r="B669" s="46">
        <v>1.2638286940338552</v>
      </c>
      <c r="C669" s="46">
        <v>0.53625844554657831</v>
      </c>
      <c r="D669" s="46">
        <v>1.0679347808618793</v>
      </c>
      <c r="E669" s="46">
        <v>2.7629717570146615</v>
      </c>
      <c r="F669" s="46">
        <v>0.23414575966811935</v>
      </c>
      <c r="G669" s="46">
        <v>-0.12462781191858403</v>
      </c>
      <c r="H669" s="46">
        <v>6.5726672064634782E-3</v>
      </c>
      <c r="I669" s="46">
        <v>5.081534120170228E-2</v>
      </c>
    </row>
    <row r="670" spans="1:9">
      <c r="A670" s="46">
        <v>0.62401574803149606</v>
      </c>
      <c r="B670" s="46">
        <v>1.07149085406625</v>
      </c>
      <c r="C670" s="46">
        <v>0.49673755338264619</v>
      </c>
      <c r="D670" s="46">
        <v>0.28781717444817767</v>
      </c>
      <c r="E670" s="46">
        <v>0.35516863851156666</v>
      </c>
      <c r="F670" s="46">
        <v>6.9051000259274964E-2</v>
      </c>
      <c r="G670" s="46">
        <v>-0.13993869079269466</v>
      </c>
      <c r="H670" s="46">
        <v>-0.12454298113677993</v>
      </c>
      <c r="I670" s="46">
        <v>-5.1758128212041475E-2</v>
      </c>
    </row>
    <row r="671" spans="1:9">
      <c r="A671" s="46">
        <v>0.625</v>
      </c>
      <c r="B671" s="46">
        <v>0.97368291902256776</v>
      </c>
      <c r="C671" s="46">
        <v>1.0434455365684914</v>
      </c>
      <c r="D671" s="46">
        <v>0.93064263473695819</v>
      </c>
      <c r="E671" s="46">
        <v>1.3984678764200296</v>
      </c>
      <c r="F671" s="46">
        <v>-2.6669573492295737E-2</v>
      </c>
      <c r="G671" s="46">
        <v>8.5056506277013805E-3</v>
      </c>
      <c r="H671" s="46">
        <v>-7.1879926375426392E-3</v>
      </c>
      <c r="I671" s="46">
        <v>1.6768863168552816E-2</v>
      </c>
    </row>
    <row r="672" spans="1:9">
      <c r="A672" s="46">
        <v>0.62598425196850394</v>
      </c>
      <c r="B672" s="46">
        <v>1.2001221710167584</v>
      </c>
      <c r="C672" s="46">
        <v>0.65135580585440722</v>
      </c>
      <c r="D672" s="46">
        <v>0.56968541419482399</v>
      </c>
      <c r="E672" s="46">
        <v>1.1764914861293969</v>
      </c>
      <c r="F672" s="46">
        <v>0.18242336079238375</v>
      </c>
      <c r="G672" s="46">
        <v>-8.5739846661477423E-2</v>
      </c>
      <c r="H672" s="46">
        <v>-5.6267097543048351E-2</v>
      </c>
      <c r="I672" s="46">
        <v>8.1268346274999109E-3</v>
      </c>
    </row>
    <row r="673" spans="1:9">
      <c r="A673" s="46">
        <v>0.62696850393700787</v>
      </c>
      <c r="B673" s="46">
        <v>1.1429280956900403</v>
      </c>
      <c r="C673" s="46">
        <v>0.95434986897540441</v>
      </c>
      <c r="D673" s="46">
        <v>0.69388505088305752</v>
      </c>
      <c r="E673" s="46">
        <v>2.7584972378354533</v>
      </c>
      <c r="F673" s="46">
        <v>0.13359347442619293</v>
      </c>
      <c r="G673" s="46">
        <v>-9.3449871596438579E-3</v>
      </c>
      <c r="H673" s="46">
        <v>-3.6544896492729517E-2</v>
      </c>
      <c r="I673" s="46">
        <v>5.0734302620069546E-2</v>
      </c>
    </row>
    <row r="674" spans="1:9">
      <c r="A674" s="46">
        <v>0.62795275590551181</v>
      </c>
      <c r="B674" s="46">
        <v>0.80728246236817247</v>
      </c>
      <c r="C674" s="46">
        <v>0.67070445525187028</v>
      </c>
      <c r="D674" s="46">
        <v>0.98916459315362515</v>
      </c>
      <c r="E674" s="46">
        <v>1.1826114172253845</v>
      </c>
      <c r="F674" s="46">
        <v>-0.21408165662715062</v>
      </c>
      <c r="G674" s="46">
        <v>-7.9885338641794881E-2</v>
      </c>
      <c r="H674" s="46">
        <v>-1.0894537390735092E-3</v>
      </c>
      <c r="I674" s="46">
        <v>8.3862529350221086E-3</v>
      </c>
    </row>
    <row r="675" spans="1:9">
      <c r="A675" s="46">
        <v>0.62893700787401574</v>
      </c>
      <c r="B675" s="46">
        <v>0.78125356095161802</v>
      </c>
      <c r="C675" s="46">
        <v>1.2116210880756988</v>
      </c>
      <c r="D675" s="46">
        <v>1.4124511771187518</v>
      </c>
      <c r="E675" s="46">
        <v>0.99023253437419712</v>
      </c>
      <c r="F675" s="46">
        <v>-0.24685551992384247</v>
      </c>
      <c r="G675" s="46">
        <v>3.8391841033228381E-2</v>
      </c>
      <c r="H675" s="46">
        <v>3.453266185693997E-2</v>
      </c>
      <c r="I675" s="46">
        <v>-4.9077401139917677E-4</v>
      </c>
    </row>
    <row r="676" spans="1:9">
      <c r="A676" s="46">
        <v>0.62992125984251968</v>
      </c>
      <c r="B676" s="46">
        <v>0.97674481259784174</v>
      </c>
      <c r="C676" s="46">
        <v>0.96265265108101228</v>
      </c>
      <c r="D676" s="46">
        <v>2.6724872852766306</v>
      </c>
      <c r="E676" s="46">
        <v>6.4992691366532922</v>
      </c>
      <c r="F676" s="46">
        <v>-2.3529855941180938E-2</v>
      </c>
      <c r="G676" s="46">
        <v>-7.6125253739774638E-3</v>
      </c>
      <c r="H676" s="46">
        <v>9.8300960629176273E-2</v>
      </c>
      <c r="I676" s="46">
        <v>9.3584486503240222E-2</v>
      </c>
    </row>
    <row r="677" spans="1:9">
      <c r="A677" s="46">
        <v>0.63090551181102361</v>
      </c>
      <c r="B677" s="46">
        <v>0.93129777722599671</v>
      </c>
      <c r="C677" s="46">
        <v>0.6902749237461645</v>
      </c>
      <c r="D677" s="46">
        <v>1.8466741122658676</v>
      </c>
      <c r="E677" s="46">
        <v>8.1158089944098997</v>
      </c>
      <c r="F677" s="46">
        <v>-7.1176206200638831E-2</v>
      </c>
      <c r="G677" s="46">
        <v>-7.4133064107044386E-2</v>
      </c>
      <c r="H677" s="46">
        <v>6.1338624399587947E-2</v>
      </c>
      <c r="I677" s="46">
        <v>0.10469069436186902</v>
      </c>
    </row>
    <row r="678" spans="1:9">
      <c r="A678" s="46">
        <v>0.63188976377952755</v>
      </c>
      <c r="B678" s="46">
        <v>0.91780351962667117</v>
      </c>
      <c r="C678" s="46">
        <v>0.68807390856014983</v>
      </c>
      <c r="D678" s="46">
        <v>0.555321513071104</v>
      </c>
      <c r="E678" s="46">
        <v>0.92173341395333597</v>
      </c>
      <c r="F678" s="46">
        <v>-8.5771942177295654E-2</v>
      </c>
      <c r="G678" s="46">
        <v>-7.4771804317138924E-2</v>
      </c>
      <c r="H678" s="46">
        <v>-5.8820803013599453E-2</v>
      </c>
      <c r="I678" s="46">
        <v>-4.0749618056746739E-3</v>
      </c>
    </row>
    <row r="679" spans="1:9">
      <c r="A679" s="46">
        <v>0.63287401574803148</v>
      </c>
      <c r="B679" s="46">
        <v>1.3163664816918146</v>
      </c>
      <c r="C679" s="46">
        <v>1.1370848796859352</v>
      </c>
      <c r="D679" s="46">
        <v>1.1522252722983821</v>
      </c>
      <c r="E679" s="46">
        <v>3.2357993434031793</v>
      </c>
      <c r="F679" s="46">
        <v>0.27487527566307646</v>
      </c>
      <c r="G679" s="46">
        <v>2.5693572860075613E-2</v>
      </c>
      <c r="H679" s="46">
        <v>1.4169509202663457E-2</v>
      </c>
      <c r="I679" s="46">
        <v>5.8713799483634942E-2</v>
      </c>
    </row>
    <row r="680" spans="1:9">
      <c r="A680" s="46">
        <v>0.63385826771653542</v>
      </c>
      <c r="B680" s="46">
        <v>0.95237383627784411</v>
      </c>
      <c r="C680" s="46">
        <v>0.60424487961138063</v>
      </c>
      <c r="D680" s="46">
        <v>1.1338428762748551</v>
      </c>
      <c r="E680" s="46">
        <v>6.4594143252138432</v>
      </c>
      <c r="F680" s="46">
        <v>-4.8797636105610533E-2</v>
      </c>
      <c r="G680" s="46">
        <v>-0.10075514667832357</v>
      </c>
      <c r="H680" s="46">
        <v>1.2561263862879446E-2</v>
      </c>
      <c r="I680" s="46">
        <v>9.3276932597644191E-2</v>
      </c>
    </row>
    <row r="681" spans="1:9">
      <c r="A681" s="46">
        <v>0.63484251968503935</v>
      </c>
      <c r="B681" s="46">
        <v>0.99634860159610261</v>
      </c>
      <c r="C681" s="46">
        <v>1.2825523150120852</v>
      </c>
      <c r="D681" s="46">
        <v>0.98269559069815327</v>
      </c>
      <c r="E681" s="46">
        <v>2.4612385930623559</v>
      </c>
      <c r="F681" s="46">
        <v>-3.658081031298924E-3</v>
      </c>
      <c r="G681" s="46">
        <v>4.977041773265297E-2</v>
      </c>
      <c r="H681" s="46">
        <v>-1.7455880549482844E-3</v>
      </c>
      <c r="I681" s="46">
        <v>4.5033235817446102E-2</v>
      </c>
    </row>
    <row r="682" spans="1:9">
      <c r="A682" s="46">
        <v>0.63582677165354329</v>
      </c>
      <c r="B682" s="46">
        <v>1.0688801323112309</v>
      </c>
      <c r="C682" s="46">
        <v>1.1292473523794855</v>
      </c>
      <c r="D682" s="46">
        <v>1.5450695499587663</v>
      </c>
      <c r="E682" s="46">
        <v>4.2485530020788271</v>
      </c>
      <c r="F682" s="46">
        <v>6.6611495083419139E-2</v>
      </c>
      <c r="G682" s="46">
        <v>2.431027019333697E-2</v>
      </c>
      <c r="H682" s="46">
        <v>4.3506892549105364E-2</v>
      </c>
      <c r="I682" s="46">
        <v>7.2328922743206153E-2</v>
      </c>
    </row>
    <row r="683" spans="1:9">
      <c r="A683" s="46">
        <v>0.63681102362204722</v>
      </c>
      <c r="B683" s="46">
        <v>1.309322892919335</v>
      </c>
      <c r="C683" s="46">
        <v>0.91927618579495218</v>
      </c>
      <c r="D683" s="46">
        <v>1.2460671169151922</v>
      </c>
      <c r="E683" s="46">
        <v>2.8732606259353082</v>
      </c>
      <c r="F683" s="46">
        <v>0.26951012795270679</v>
      </c>
      <c r="G683" s="46">
        <v>-1.6833734632711508E-2</v>
      </c>
      <c r="H683" s="46">
        <v>2.1999228481758931E-2</v>
      </c>
      <c r="I683" s="46">
        <v>5.2772374574424352E-2</v>
      </c>
    </row>
    <row r="684" spans="1:9">
      <c r="A684" s="46">
        <v>0.63779527559055116</v>
      </c>
      <c r="B684" s="46">
        <v>0.95540795224140274</v>
      </c>
      <c r="C684" s="46">
        <v>1.6930646956382378</v>
      </c>
      <c r="D684" s="46">
        <v>1.5551412363509887</v>
      </c>
      <c r="E684" s="46">
        <v>0.73425752912185271</v>
      </c>
      <c r="F684" s="46">
        <v>-4.5616854592836389E-2</v>
      </c>
      <c r="G684" s="46">
        <v>0.10530806320576287</v>
      </c>
      <c r="H684" s="46">
        <v>4.4156636874201641E-2</v>
      </c>
      <c r="I684" s="46">
        <v>-1.5444772739467247E-2</v>
      </c>
    </row>
    <row r="685" spans="1:9">
      <c r="A685" s="46">
        <v>0.63877952755905509</v>
      </c>
      <c r="B685" s="46">
        <v>1.0134559859502728</v>
      </c>
      <c r="C685" s="46">
        <v>1.3393017633676885</v>
      </c>
      <c r="D685" s="46">
        <v>1.4577935875957013</v>
      </c>
      <c r="E685" s="46">
        <v>1.5684780088175754</v>
      </c>
      <c r="F685" s="46">
        <v>1.336625819213668E-2</v>
      </c>
      <c r="G685" s="46">
        <v>5.842968120878049E-2</v>
      </c>
      <c r="H685" s="46">
        <v>3.7692405127040543E-2</v>
      </c>
      <c r="I685" s="46">
        <v>2.2505286401617228E-2</v>
      </c>
    </row>
    <row r="686" spans="1:9">
      <c r="A686" s="46">
        <v>0.63976377952755903</v>
      </c>
      <c r="B686" s="46">
        <v>0.96718351107707734</v>
      </c>
      <c r="C686" s="46">
        <v>1.4008100126408853</v>
      </c>
      <c r="D686" s="46">
        <v>3.6441590521008074</v>
      </c>
      <c r="E686" s="46">
        <v>3.9464543996664343</v>
      </c>
      <c r="F686" s="46">
        <v>-3.3367027927497753E-2</v>
      </c>
      <c r="G686" s="46">
        <v>6.7410129953169612E-2</v>
      </c>
      <c r="H686" s="46">
        <v>0.12931256261128005</v>
      </c>
      <c r="I686" s="46">
        <v>6.8640877773652201E-2</v>
      </c>
    </row>
    <row r="687" spans="1:9">
      <c r="A687" s="46">
        <v>0.64074803149606296</v>
      </c>
      <c r="B687" s="46">
        <v>1.3610062611607816</v>
      </c>
      <c r="C687" s="46">
        <v>1.1859890265643462</v>
      </c>
      <c r="D687" s="46">
        <v>1.599712715704984</v>
      </c>
      <c r="E687" s="46">
        <v>4.0688175836607501</v>
      </c>
      <c r="F687" s="46">
        <v>0.3082243240707836</v>
      </c>
      <c r="G687" s="46">
        <v>3.4115409611494639E-2</v>
      </c>
      <c r="H687" s="46">
        <v>4.6982406043983752E-2</v>
      </c>
      <c r="I687" s="46">
        <v>7.0167621863016186E-2</v>
      </c>
    </row>
    <row r="688" spans="1:9">
      <c r="A688" s="46">
        <v>0.6417322834645669</v>
      </c>
      <c r="B688" s="46">
        <v>1.1674265466291638</v>
      </c>
      <c r="C688" s="46">
        <v>1.2472293298238923</v>
      </c>
      <c r="D688" s="46">
        <v>1.2884201980868826</v>
      </c>
      <c r="E688" s="46">
        <v>0.65420264380976034</v>
      </c>
      <c r="F688" s="46">
        <v>0.15480179348888454</v>
      </c>
      <c r="G688" s="46">
        <v>4.4184911004215038E-2</v>
      </c>
      <c r="H688" s="46">
        <v>2.5341681522790482E-2</v>
      </c>
      <c r="I688" s="46">
        <v>-2.1216906129965889E-2</v>
      </c>
    </row>
    <row r="689" spans="1:9">
      <c r="A689" s="46">
        <v>0.64271653543307083</v>
      </c>
      <c r="B689" s="46">
        <v>1.2627233365555961</v>
      </c>
      <c r="C689" s="46">
        <v>2.1110519604788003</v>
      </c>
      <c r="D689" s="46">
        <v>3.3079496049346204</v>
      </c>
      <c r="E689" s="46">
        <v>7.6201700733398861</v>
      </c>
      <c r="F689" s="46">
        <v>0.23327076676443137</v>
      </c>
      <c r="G689" s="46">
        <v>0.1494372765434242</v>
      </c>
      <c r="H689" s="46">
        <v>0.11963285427451054</v>
      </c>
      <c r="I689" s="46">
        <v>0.10153993443927123</v>
      </c>
    </row>
    <row r="690" spans="1:9">
      <c r="A690" s="46">
        <v>0.64370078740157477</v>
      </c>
      <c r="B690" s="46">
        <v>1.2462212873003689</v>
      </c>
      <c r="C690" s="46">
        <v>2.9970656439483747</v>
      </c>
      <c r="D690" s="46">
        <v>3.0685801422610579</v>
      </c>
      <c r="E690" s="46">
        <v>1.764138225819073</v>
      </c>
      <c r="F690" s="46">
        <v>0.22011600275096527</v>
      </c>
      <c r="G690" s="46">
        <v>0.21952673826279961</v>
      </c>
      <c r="H690" s="46">
        <v>0.11212149602380879</v>
      </c>
      <c r="I690" s="46">
        <v>2.8383115691126677E-2</v>
      </c>
    </row>
    <row r="691" spans="1:9">
      <c r="A691" s="46">
        <v>0.64468503937007871</v>
      </c>
      <c r="B691" s="46">
        <v>0.80211920765125022</v>
      </c>
      <c r="C691" s="46">
        <v>1.9127538040639136</v>
      </c>
      <c r="D691" s="46">
        <v>2.5846224324347631</v>
      </c>
      <c r="E691" s="46">
        <v>7.8030213901298238</v>
      </c>
      <c r="F691" s="46">
        <v>-0.22049804419201105</v>
      </c>
      <c r="G691" s="46">
        <v>0.12970879718418002</v>
      </c>
      <c r="H691" s="46">
        <v>9.4957943633878245E-2</v>
      </c>
      <c r="I691" s="46">
        <v>0.10272555082004342</v>
      </c>
    </row>
    <row r="692" spans="1:9">
      <c r="A692" s="46">
        <v>0.64566929133858264</v>
      </c>
      <c r="B692" s="46">
        <v>1.1732595315130536</v>
      </c>
      <c r="C692" s="46">
        <v>2.2438096459881525</v>
      </c>
      <c r="D692" s="46">
        <v>5.4733412352097925</v>
      </c>
      <c r="E692" s="46">
        <v>2.7742664146495541</v>
      </c>
      <c r="F692" s="46">
        <v>0.15978579968500597</v>
      </c>
      <c r="G692" s="46">
        <v>0.16163503121426653</v>
      </c>
      <c r="H692" s="46">
        <v>0.16998892590597209</v>
      </c>
      <c r="I692" s="46">
        <v>5.1019317858459604E-2</v>
      </c>
    </row>
    <row r="693" spans="1:9">
      <c r="A693" s="46">
        <v>0.64665354330708658</v>
      </c>
      <c r="B693" s="46">
        <v>1.1219699409925497</v>
      </c>
      <c r="C693" s="46">
        <v>2.5652557188807315</v>
      </c>
      <c r="D693" s="46">
        <v>2.5778295508863613</v>
      </c>
      <c r="E693" s="46">
        <v>7.5624810049650204</v>
      </c>
      <c r="F693" s="46">
        <v>0.11508601618240623</v>
      </c>
      <c r="G693" s="46">
        <v>0.18841163382470807</v>
      </c>
      <c r="H693" s="46">
        <v>9.4694778552992701E-2</v>
      </c>
      <c r="I693" s="46">
        <v>0.10115996558068215</v>
      </c>
    </row>
    <row r="694" spans="1:9">
      <c r="A694" s="46">
        <v>0.64763779527559051</v>
      </c>
      <c r="B694" s="46">
        <v>0.87804398914145265</v>
      </c>
      <c r="C694" s="46">
        <v>1.3019038372611389</v>
      </c>
      <c r="D694" s="46">
        <v>1.153706450429238</v>
      </c>
      <c r="E694" s="46">
        <v>1.1423720645542215</v>
      </c>
      <c r="F694" s="46">
        <v>-0.13005858507420962</v>
      </c>
      <c r="G694" s="46">
        <v>5.276553666968474E-2</v>
      </c>
      <c r="H694" s="46">
        <v>1.4297976001568671E-2</v>
      </c>
      <c r="I694" s="46">
        <v>6.6553429503910643E-3</v>
      </c>
    </row>
    <row r="695" spans="1:9">
      <c r="A695" s="46">
        <v>0.64862204724409445</v>
      </c>
      <c r="B695" s="46">
        <v>1.2479020660237119</v>
      </c>
      <c r="C695" s="46">
        <v>1.8597667157847746</v>
      </c>
      <c r="D695" s="46">
        <v>2.1442875878180212</v>
      </c>
      <c r="E695" s="46">
        <v>2.0244015793811148</v>
      </c>
      <c r="F695" s="46">
        <v>0.22146379413067924</v>
      </c>
      <c r="G695" s="46">
        <v>0.12409021164761436</v>
      </c>
      <c r="H695" s="46">
        <v>7.6280737032226389E-2</v>
      </c>
      <c r="I695" s="46">
        <v>3.5263707026496761E-2</v>
      </c>
    </row>
    <row r="696" spans="1:9">
      <c r="A696" s="46">
        <v>0.64960629921259838</v>
      </c>
      <c r="B696" s="46">
        <v>0.95931015057052926</v>
      </c>
      <c r="C696" s="46">
        <v>0.6317692328604344</v>
      </c>
      <c r="D696" s="46">
        <v>0.49444588471920847</v>
      </c>
      <c r="E696" s="46">
        <v>0.57115898455545822</v>
      </c>
      <c r="F696" s="46">
        <v>-4.1540845987770338E-2</v>
      </c>
      <c r="G696" s="46">
        <v>-9.1846217878681261E-2</v>
      </c>
      <c r="H696" s="46">
        <v>-7.0431756824705996E-2</v>
      </c>
      <c r="I696" s="46">
        <v>-2.8004383814258349E-2</v>
      </c>
    </row>
    <row r="697" spans="1:9">
      <c r="A697" s="46">
        <v>0.65059055118110232</v>
      </c>
      <c r="B697" s="46">
        <v>0.8737516127685937</v>
      </c>
      <c r="C697" s="46">
        <v>1.3342090879587263</v>
      </c>
      <c r="D697" s="46">
        <v>0.8899753938432402</v>
      </c>
      <c r="E697" s="46">
        <v>1.5648996524111676</v>
      </c>
      <c r="F697" s="46">
        <v>-0.13495913963485492</v>
      </c>
      <c r="G697" s="46">
        <v>5.7667734562324435E-2</v>
      </c>
      <c r="H697" s="46">
        <v>-1.1656146400529293E-2</v>
      </c>
      <c r="I697" s="46">
        <v>2.2391085103564079E-2</v>
      </c>
    </row>
    <row r="698" spans="1:9">
      <c r="A698" s="46">
        <v>0.65157480314960625</v>
      </c>
      <c r="B698" s="46">
        <v>0.8754086244562993</v>
      </c>
      <c r="C698" s="46">
        <v>0.71835025130147134</v>
      </c>
      <c r="D698" s="46">
        <v>0.63157969599498853</v>
      </c>
      <c r="E698" s="46">
        <v>2.2315532871430013</v>
      </c>
      <c r="F698" s="46">
        <v>-0.13306450225616751</v>
      </c>
      <c r="G698" s="46">
        <v>-6.6159602738790346E-2</v>
      </c>
      <c r="H698" s="46">
        <v>-4.5953114405374418E-2</v>
      </c>
      <c r="I698" s="46">
        <v>4.0134894215972092E-2</v>
      </c>
    </row>
    <row r="699" spans="1:9">
      <c r="A699" s="46">
        <v>0.65255905511811019</v>
      </c>
      <c r="B699" s="46">
        <v>1.1493842910137257</v>
      </c>
      <c r="C699" s="46">
        <v>0.99655071820319818</v>
      </c>
      <c r="D699" s="46">
        <v>1.170913558031734</v>
      </c>
      <c r="E699" s="46">
        <v>1.7833755876971156</v>
      </c>
      <c r="F699" s="46">
        <v>0.13922639987937296</v>
      </c>
      <c r="G699" s="46">
        <v>-6.9104885681457175E-4</v>
      </c>
      <c r="H699" s="46">
        <v>1.5778426295977345E-2</v>
      </c>
      <c r="I699" s="46">
        <v>2.892539829974361E-2</v>
      </c>
    </row>
    <row r="700" spans="1:9">
      <c r="A700" s="46">
        <v>0.65354330708661412</v>
      </c>
      <c r="B700" s="46">
        <v>1.1212613499665025</v>
      </c>
      <c r="C700" s="46">
        <v>1.3325394965548882</v>
      </c>
      <c r="D700" s="46">
        <v>4.9795794981354859</v>
      </c>
      <c r="E700" s="46">
        <v>10.43516380536593</v>
      </c>
      <c r="F700" s="46">
        <v>0.1144542569407527</v>
      </c>
      <c r="G700" s="46">
        <v>5.7417303512066677E-2</v>
      </c>
      <c r="H700" s="46">
        <v>0.16053454493460578</v>
      </c>
      <c r="I700" s="46">
        <v>0.11725906190465785</v>
      </c>
    </row>
    <row r="701" spans="1:9">
      <c r="A701" s="46">
        <v>0.65452755905511806</v>
      </c>
      <c r="B701" s="46">
        <v>1.0812078128180729</v>
      </c>
      <c r="C701" s="46">
        <v>1.5374074594958873</v>
      </c>
      <c r="D701" s="46">
        <v>1.312996106034088</v>
      </c>
      <c r="E701" s="46">
        <v>1.2851153902978139</v>
      </c>
      <c r="F701" s="46">
        <v>7.8078761455898232E-2</v>
      </c>
      <c r="G701" s="46">
        <v>8.601950598826888E-2</v>
      </c>
      <c r="H701" s="46">
        <v>2.7231162961488132E-2</v>
      </c>
      <c r="I701" s="46">
        <v>1.2542425610636232E-2</v>
      </c>
    </row>
    <row r="702" spans="1:9">
      <c r="A702" s="46">
        <v>0.65551181102362199</v>
      </c>
      <c r="B702" s="46">
        <v>1.0050661700996393</v>
      </c>
      <c r="C702" s="46">
        <v>1.809838558472743</v>
      </c>
      <c r="D702" s="46">
        <v>1.4227902811658344</v>
      </c>
      <c r="E702" s="46">
        <v>2.1801884990921279</v>
      </c>
      <c r="F702" s="46">
        <v>5.0533802387859317E-3</v>
      </c>
      <c r="G702" s="46">
        <v>0.11864752941714798</v>
      </c>
      <c r="H702" s="46">
        <v>3.526199302885652E-2</v>
      </c>
      <c r="I702" s="46">
        <v>3.897056702681774E-2</v>
      </c>
    </row>
    <row r="703" spans="1:9">
      <c r="A703" s="46">
        <v>0.65649606299212604</v>
      </c>
      <c r="B703" s="46">
        <v>1.4178609519321328</v>
      </c>
      <c r="C703" s="46">
        <v>2.563150379025946</v>
      </c>
      <c r="D703" s="46">
        <v>3.8785643022653007</v>
      </c>
      <c r="E703" s="46">
        <v>3.1056462695937408</v>
      </c>
      <c r="F703" s="46">
        <v>0.3491493640155845</v>
      </c>
      <c r="G703" s="46">
        <v>0.18824742374205361</v>
      </c>
      <c r="H703" s="46">
        <v>0.13554650599696133</v>
      </c>
      <c r="I703" s="46">
        <v>5.6661091604156576E-2</v>
      </c>
    </row>
    <row r="704" spans="1:9">
      <c r="A704" s="46">
        <v>0.65748031496062997</v>
      </c>
      <c r="B704" s="46">
        <v>1.0153316710792599</v>
      </c>
      <c r="C704" s="46">
        <v>1.4865036942910013</v>
      </c>
      <c r="D704" s="46">
        <v>1.6488565401533495</v>
      </c>
      <c r="E704" s="46">
        <v>4.0252991537491685</v>
      </c>
      <c r="F704" s="46">
        <v>1.5215328652430214E-2</v>
      </c>
      <c r="G704" s="46">
        <v>7.9285369736128805E-2</v>
      </c>
      <c r="H704" s="46">
        <v>5.0008204170518857E-2</v>
      </c>
      <c r="I704" s="46">
        <v>6.9629961601073903E-2</v>
      </c>
    </row>
    <row r="705" spans="1:9">
      <c r="A705" s="46">
        <v>0.65846456692913391</v>
      </c>
      <c r="B705" s="46">
        <v>0.86904433151903804</v>
      </c>
      <c r="C705" s="46">
        <v>0.9237072517083188</v>
      </c>
      <c r="D705" s="46">
        <v>0.56117197394685803</v>
      </c>
      <c r="E705" s="46">
        <v>6.7460945788957893</v>
      </c>
      <c r="F705" s="46">
        <v>-0.14036114061167776</v>
      </c>
      <c r="G705" s="46">
        <v>-1.5872016939255749E-2</v>
      </c>
      <c r="H705" s="46">
        <v>-5.7772787151108153E-2</v>
      </c>
      <c r="I705" s="46">
        <v>9.5448187826879541E-2</v>
      </c>
    </row>
    <row r="706" spans="1:9">
      <c r="A706" s="46">
        <v>0.65944881889763785</v>
      </c>
      <c r="B706" s="46">
        <v>0.90358725474234192</v>
      </c>
      <c r="C706" s="46">
        <v>0.55204019907085922</v>
      </c>
      <c r="D706" s="46">
        <v>0.46371829646613577</v>
      </c>
      <c r="E706" s="46">
        <v>2.7296664775192845</v>
      </c>
      <c r="F706" s="46">
        <v>-0.1013825994652529</v>
      </c>
      <c r="G706" s="46">
        <v>-0.11882688219057588</v>
      </c>
      <c r="H706" s="46">
        <v>-7.6847803081271787E-2</v>
      </c>
      <c r="I706" s="46">
        <v>5.020897161633614E-2</v>
      </c>
    </row>
    <row r="707" spans="1:9">
      <c r="A707" s="46">
        <v>0.66043307086614178</v>
      </c>
      <c r="B707" s="46">
        <v>0.65851264369638363</v>
      </c>
      <c r="C707" s="46">
        <v>1.2518691937267503</v>
      </c>
      <c r="D707" s="46">
        <v>1.1374571933772981</v>
      </c>
      <c r="E707" s="46">
        <v>3.2293037845281889</v>
      </c>
      <c r="F707" s="46">
        <v>-0.41777155722932385</v>
      </c>
      <c r="G707" s="46">
        <v>4.4927557873136438E-2</v>
      </c>
      <c r="H707" s="46">
        <v>1.2879523893907738E-2</v>
      </c>
      <c r="I707" s="46">
        <v>5.8613328370768034E-2</v>
      </c>
    </row>
    <row r="708" spans="1:9">
      <c r="A708" s="46">
        <v>0.66141732283464572</v>
      </c>
      <c r="B708" s="46">
        <v>1.1689221506979088</v>
      </c>
      <c r="C708" s="46">
        <v>0.9337179514038525</v>
      </c>
      <c r="D708" s="46">
        <v>1.2719938318566348</v>
      </c>
      <c r="E708" s="46">
        <v>6.7430519284356611</v>
      </c>
      <c r="F708" s="46">
        <v>0.15608208548874661</v>
      </c>
      <c r="G708" s="46">
        <v>-1.3716173116639873E-2</v>
      </c>
      <c r="H708" s="46">
        <v>2.4058561573686077E-2</v>
      </c>
      <c r="I708" s="46">
        <v>9.5425631540534211E-2</v>
      </c>
    </row>
    <row r="709" spans="1:9">
      <c r="A709" s="46">
        <v>0.66240157480314965</v>
      </c>
      <c r="B709" s="46">
        <v>1.3264660557912404</v>
      </c>
      <c r="C709" s="46">
        <v>2.0593350182250094</v>
      </c>
      <c r="D709" s="46">
        <v>2.1340889001831536</v>
      </c>
      <c r="E709" s="46">
        <v>4.5963965324893898</v>
      </c>
      <c r="F709" s="46">
        <v>0.28251830496650443</v>
      </c>
      <c r="G709" s="46">
        <v>0.14447662480026144</v>
      </c>
      <c r="H709" s="46">
        <v>7.5803981095428574E-2</v>
      </c>
      <c r="I709" s="46">
        <v>7.6263631700200271E-2</v>
      </c>
    </row>
    <row r="710" spans="1:9">
      <c r="A710" s="46">
        <v>0.66338582677165359</v>
      </c>
      <c r="B710" s="46">
        <v>0.85169449825175736</v>
      </c>
      <c r="C710" s="46">
        <v>0.98928735893618769</v>
      </c>
      <c r="D710" s="46">
        <v>1.4731869952602543</v>
      </c>
      <c r="E710" s="46">
        <v>2.6355151780690664</v>
      </c>
      <c r="F710" s="46">
        <v>-0.16052738658150623</v>
      </c>
      <c r="G710" s="46">
        <v>-2.1540869041441367E-3</v>
      </c>
      <c r="H710" s="46">
        <v>3.8742807800450363E-2</v>
      </c>
      <c r="I710" s="46">
        <v>4.8453933819087476E-2</v>
      </c>
    </row>
    <row r="711" spans="1:9">
      <c r="A711" s="46">
        <v>0.66437007874015752</v>
      </c>
      <c r="B711" s="46">
        <v>0.90861598295977319</v>
      </c>
      <c r="C711" s="46">
        <v>1.2657450656520532</v>
      </c>
      <c r="D711" s="46">
        <v>1.6450253994046171</v>
      </c>
      <c r="E711" s="46">
        <v>1.3993686088274313</v>
      </c>
      <c r="F711" s="46">
        <v>-9.583273505679156E-2</v>
      </c>
      <c r="G711" s="46">
        <v>4.7132186700249844E-2</v>
      </c>
      <c r="H711" s="46">
        <v>4.9775582446568219E-2</v>
      </c>
      <c r="I711" s="46">
        <v>1.6801057059913874E-2</v>
      </c>
    </row>
    <row r="712" spans="1:9">
      <c r="A712" s="46">
        <v>0.66535433070866146</v>
      </c>
      <c r="B712" s="46">
        <v>1.0614932755017592</v>
      </c>
      <c r="C712" s="46">
        <v>1.5507199409255015</v>
      </c>
      <c r="D712" s="46">
        <v>2.0130410501216081</v>
      </c>
      <c r="E712" s="46">
        <v>2.9486101999276961</v>
      </c>
      <c r="F712" s="46">
        <v>5.9676667239326908E-2</v>
      </c>
      <c r="G712" s="46">
        <v>8.7743860222216905E-2</v>
      </c>
      <c r="H712" s="46">
        <v>6.9964653895922241E-2</v>
      </c>
      <c r="I712" s="46">
        <v>5.4066697033594166E-2</v>
      </c>
    </row>
    <row r="713" spans="1:9">
      <c r="A713" s="46">
        <v>0.66633858267716539</v>
      </c>
      <c r="B713" s="46">
        <v>0.71975859558978739</v>
      </c>
      <c r="C713" s="46">
        <v>1.5990217979561001</v>
      </c>
      <c r="D713" s="46">
        <v>1.9805209497021341</v>
      </c>
      <c r="E713" s="46">
        <v>4.1283723201194951</v>
      </c>
      <c r="F713" s="46">
        <v>-0.32883940709532378</v>
      </c>
      <c r="G713" s="46">
        <v>9.3878413200322697E-2</v>
      </c>
      <c r="H713" s="46">
        <v>6.8335991601032278E-2</v>
      </c>
      <c r="I713" s="46">
        <v>7.0894160896972008E-2</v>
      </c>
    </row>
    <row r="714" spans="1:9">
      <c r="A714" s="46">
        <v>0.66732283464566933</v>
      </c>
      <c r="B714" s="46">
        <v>0.84827559774581551</v>
      </c>
      <c r="C714" s="46">
        <v>1.0239653720301982</v>
      </c>
      <c r="D714" s="46">
        <v>1.2931160355322215</v>
      </c>
      <c r="E714" s="46">
        <v>2.2506804172666919</v>
      </c>
      <c r="F714" s="46">
        <v>-0.16454969864866684</v>
      </c>
      <c r="G714" s="46">
        <v>4.7365419337540016E-3</v>
      </c>
      <c r="H714" s="46">
        <v>2.5705483708743281E-2</v>
      </c>
      <c r="I714" s="46">
        <v>4.0561628908721489E-2</v>
      </c>
    </row>
    <row r="715" spans="1:9">
      <c r="A715" s="46">
        <v>0.66830708661417326</v>
      </c>
      <c r="B715" s="46">
        <v>0.6374162497349124</v>
      </c>
      <c r="C715" s="46">
        <v>1.6112339361975299</v>
      </c>
      <c r="D715" s="46">
        <v>0.60521894164369971</v>
      </c>
      <c r="E715" s="46">
        <v>0.76857190132628006</v>
      </c>
      <c r="F715" s="46">
        <v>-0.45033238354458294</v>
      </c>
      <c r="G715" s="46">
        <v>9.54000610890018E-2</v>
      </c>
      <c r="H715" s="46">
        <v>-5.0216499940222814E-2</v>
      </c>
      <c r="I715" s="46">
        <v>-1.3161057988663341E-2</v>
      </c>
    </row>
    <row r="716" spans="1:9">
      <c r="A716" s="46">
        <v>0.6692913385826772</v>
      </c>
      <c r="B716" s="46">
        <v>1.211665208450672</v>
      </c>
      <c r="C716" s="46">
        <v>2.4572879275440656</v>
      </c>
      <c r="D716" s="46">
        <v>1.7116520067383445</v>
      </c>
      <c r="E716" s="46">
        <v>1.1975099709147909</v>
      </c>
      <c r="F716" s="46">
        <v>0.19199561883714844</v>
      </c>
      <c r="G716" s="46">
        <v>0.17981165466016938</v>
      </c>
      <c r="H716" s="46">
        <v>5.3745898996590678E-2</v>
      </c>
      <c r="I716" s="46">
        <v>9.0122188355341581E-3</v>
      </c>
    </row>
    <row r="717" spans="1:9">
      <c r="A717" s="46">
        <v>0.67027559055118113</v>
      </c>
      <c r="B717" s="46">
        <v>1.1322193639743123</v>
      </c>
      <c r="C717" s="46">
        <v>2.03214532580852</v>
      </c>
      <c r="D717" s="46">
        <v>1.065672056714841</v>
      </c>
      <c r="E717" s="46">
        <v>1.5132957400035316</v>
      </c>
      <c r="F717" s="46">
        <v>0.12417974543681848</v>
      </c>
      <c r="G717" s="46">
        <v>0.14181840915309141</v>
      </c>
      <c r="H717" s="46">
        <v>6.3605639308759541E-3</v>
      </c>
      <c r="I717" s="46">
        <v>2.0714494083461814E-2</v>
      </c>
    </row>
    <row r="718" spans="1:9">
      <c r="A718" s="46">
        <v>0.67125984251968507</v>
      </c>
      <c r="B718" s="46">
        <v>1.0666250384858256</v>
      </c>
      <c r="C718" s="46">
        <v>1.123201185161768</v>
      </c>
      <c r="D718" s="46">
        <v>0.61756771255344345</v>
      </c>
      <c r="E718" s="46">
        <v>2.1833426672074676</v>
      </c>
      <c r="F718" s="46">
        <v>6.4499493956482121E-2</v>
      </c>
      <c r="G718" s="46">
        <v>2.3236561890848963E-2</v>
      </c>
      <c r="H718" s="46">
        <v>-4.8196656053478622E-2</v>
      </c>
      <c r="I718" s="46">
        <v>3.9042851801338416E-2</v>
      </c>
    </row>
    <row r="719" spans="1:9">
      <c r="A719" s="46">
        <v>0.672244094488189</v>
      </c>
      <c r="B719" s="46">
        <v>1.0817049490958288</v>
      </c>
      <c r="C719" s="46">
        <v>1.7063737311885814</v>
      </c>
      <c r="D719" s="46">
        <v>0.99162861980988604</v>
      </c>
      <c r="E719" s="46">
        <v>1.2559896844485612</v>
      </c>
      <c r="F719" s="46">
        <v>7.8538452937925884E-2</v>
      </c>
      <c r="G719" s="46">
        <v>0.1068740987538925</v>
      </c>
      <c r="H719" s="46">
        <v>-8.4066169847985992E-4</v>
      </c>
      <c r="I719" s="46">
        <v>1.1396192749680942E-2</v>
      </c>
    </row>
    <row r="720" spans="1:9">
      <c r="A720" s="46">
        <v>0.67322834645669294</v>
      </c>
      <c r="B720" s="46">
        <v>1.2426000338332823</v>
      </c>
      <c r="C720" s="46">
        <v>0.86388675560033146</v>
      </c>
      <c r="D720" s="46">
        <v>1.0145043444282564</v>
      </c>
      <c r="E720" s="46">
        <v>3.1985019747932699</v>
      </c>
      <c r="F720" s="46">
        <v>0.21720598587527057</v>
      </c>
      <c r="G720" s="46">
        <v>-2.9262717735103229E-2</v>
      </c>
      <c r="H720" s="46">
        <v>1.440016260897073E-3</v>
      </c>
      <c r="I720" s="46">
        <v>5.8134128366008661E-2</v>
      </c>
    </row>
    <row r="721" spans="1:9">
      <c r="A721" s="46">
        <v>0.67421259842519687</v>
      </c>
      <c r="B721" s="46">
        <v>1.1087968506661157</v>
      </c>
      <c r="C721" s="46">
        <v>1.11176766690903</v>
      </c>
      <c r="D721" s="46">
        <v>1.4150817141933196</v>
      </c>
      <c r="E721" s="46">
        <v>2.2224907771717288</v>
      </c>
      <c r="F721" s="46">
        <v>0.1032755091411308</v>
      </c>
      <c r="G721" s="46">
        <v>2.1190248272632516E-2</v>
      </c>
      <c r="H721" s="46">
        <v>3.471872779743336E-2</v>
      </c>
      <c r="I721" s="46">
        <v>3.9931426932165469E-2</v>
      </c>
    </row>
    <row r="722" spans="1:9">
      <c r="A722" s="46">
        <v>0.67519685039370081</v>
      </c>
      <c r="B722" s="46">
        <v>1.3058457274683373</v>
      </c>
      <c r="C722" s="46">
        <v>0.52023672554638278</v>
      </c>
      <c r="D722" s="46">
        <v>0.86806200713954162</v>
      </c>
      <c r="E722" s="46">
        <v>1.1131009740792441</v>
      </c>
      <c r="F722" s="46">
        <v>0.26685089789545108</v>
      </c>
      <c r="G722" s="46">
        <v>-0.13069426591245131</v>
      </c>
      <c r="H722" s="46">
        <v>-1.4149213007656638E-2</v>
      </c>
      <c r="I722" s="46">
        <v>5.3574895310770972E-3</v>
      </c>
    </row>
    <row r="723" spans="1:9">
      <c r="A723" s="46">
        <v>0.67618110236220474</v>
      </c>
      <c r="B723" s="46">
        <v>0.99697875093655108</v>
      </c>
      <c r="C723" s="46">
        <v>0.65206098454830608</v>
      </c>
      <c r="D723" s="46">
        <v>0.64450724244349855</v>
      </c>
      <c r="E723" s="46">
        <v>1.1701445772255314</v>
      </c>
      <c r="F723" s="46">
        <v>-3.025822249880271E-3</v>
      </c>
      <c r="G723" s="46">
        <v>-8.5523437369255786E-2</v>
      </c>
      <c r="H723" s="46">
        <v>-4.3926921936037172E-2</v>
      </c>
      <c r="I723" s="46">
        <v>7.8563655726859478E-3</v>
      </c>
    </row>
    <row r="724" spans="1:9">
      <c r="A724" s="46">
        <v>0.67716535433070868</v>
      </c>
      <c r="B724" s="46">
        <v>1.1128947369287905</v>
      </c>
      <c r="C724" s="46">
        <v>0.91086551977618635</v>
      </c>
      <c r="D724" s="46">
        <v>0.87438165664971701</v>
      </c>
      <c r="E724" s="46">
        <v>1.7123588958460838</v>
      </c>
      <c r="F724" s="46">
        <v>0.10696449183590311</v>
      </c>
      <c r="G724" s="46">
        <v>-1.8672002173339849E-2</v>
      </c>
      <c r="H724" s="46">
        <v>-1.3423832055381012E-2</v>
      </c>
      <c r="I724" s="46">
        <v>2.6893594558661471E-2</v>
      </c>
    </row>
    <row r="725" spans="1:9">
      <c r="A725" s="46">
        <v>0.67814960629921262</v>
      </c>
      <c r="B725" s="46">
        <v>0.80268671446099726</v>
      </c>
      <c r="C725" s="46">
        <v>1.005133496099982</v>
      </c>
      <c r="D725" s="46">
        <v>1.0353077740714005</v>
      </c>
      <c r="E725" s="46">
        <v>1.9449739612992931</v>
      </c>
      <c r="F725" s="46">
        <v>-0.21979078504548896</v>
      </c>
      <c r="G725" s="46">
        <v>1.0240729259877567E-3</v>
      </c>
      <c r="H725" s="46">
        <v>3.4698748765312204E-3</v>
      </c>
      <c r="I725" s="46">
        <v>3.3262429473700311E-2</v>
      </c>
    </row>
    <row r="726" spans="1:9">
      <c r="A726" s="46">
        <v>0.67913385826771655</v>
      </c>
      <c r="B726" s="46">
        <v>0.8735469881446164</v>
      </c>
      <c r="C726" s="46">
        <v>1.2332157651513371</v>
      </c>
      <c r="D726" s="46">
        <v>1.0958654991684795</v>
      </c>
      <c r="E726" s="46">
        <v>1.6033186716171721</v>
      </c>
      <c r="F726" s="46">
        <v>-0.13519335790161918</v>
      </c>
      <c r="G726" s="46">
        <v>4.1925040177066004E-2</v>
      </c>
      <c r="H726" s="46">
        <v>9.1544461258352278E-3</v>
      </c>
      <c r="I726" s="46">
        <v>2.3603782544311752E-2</v>
      </c>
    </row>
    <row r="727" spans="1:9">
      <c r="A727" s="46">
        <v>0.68011811023622049</v>
      </c>
      <c r="B727" s="46">
        <v>1.1641394466306783</v>
      </c>
      <c r="C727" s="46">
        <v>1.1494149314664994</v>
      </c>
      <c r="D727" s="46">
        <v>1.7001273594421114</v>
      </c>
      <c r="E727" s="46">
        <v>12.106809886380789</v>
      </c>
      <c r="F727" s="46">
        <v>0.15198214164474971</v>
      </c>
      <c r="G727" s="46">
        <v>2.7850611533755055E-2</v>
      </c>
      <c r="H727" s="46">
        <v>5.3070316557489727E-2</v>
      </c>
      <c r="I727" s="46">
        <v>0.12468840474086063</v>
      </c>
    </row>
    <row r="728" spans="1:9">
      <c r="A728" s="46">
        <v>0.68110236220472442</v>
      </c>
      <c r="B728" s="46">
        <v>1.0995321839483447</v>
      </c>
      <c r="C728" s="46">
        <v>0.88784802637698346</v>
      </c>
      <c r="D728" s="46">
        <v>1.1675570584466861</v>
      </c>
      <c r="E728" s="46">
        <v>0.49862005882374533</v>
      </c>
      <c r="F728" s="46">
        <v>9.4884802024337453E-2</v>
      </c>
      <c r="G728" s="46">
        <v>-2.3790938420740003E-2</v>
      </c>
      <c r="H728" s="46">
        <v>1.5491358169791043E-2</v>
      </c>
      <c r="I728" s="46">
        <v>-3.4795543920479351E-2</v>
      </c>
    </row>
    <row r="729" spans="1:9">
      <c r="A729" s="46">
        <v>0.68208661417322836</v>
      </c>
      <c r="B729" s="46">
        <v>1.0522581740376056</v>
      </c>
      <c r="C729" s="46">
        <v>1.5067619808972612</v>
      </c>
      <c r="D729" s="46">
        <v>2.1920655666976772</v>
      </c>
      <c r="E729" s="46">
        <v>4.3321099327289359</v>
      </c>
      <c r="F729" s="46">
        <v>5.0938496790051309E-2</v>
      </c>
      <c r="G729" s="46">
        <v>8.1992592966514025E-2</v>
      </c>
      <c r="H729" s="46">
        <v>7.8484428045305338E-2</v>
      </c>
      <c r="I729" s="46">
        <v>7.3302735285816295E-2</v>
      </c>
    </row>
    <row r="730" spans="1:9">
      <c r="A730" s="46">
        <v>0.68307086614173229</v>
      </c>
      <c r="B730" s="46">
        <v>0.84808916634644005</v>
      </c>
      <c r="C730" s="46">
        <v>1.0743799842081843</v>
      </c>
      <c r="D730" s="46">
        <v>1.1107737358194751</v>
      </c>
      <c r="E730" s="46">
        <v>2.7576124138506395</v>
      </c>
      <c r="F730" s="46">
        <v>-0.16476949972455845</v>
      </c>
      <c r="G730" s="46">
        <v>1.4348747262827416E-2</v>
      </c>
      <c r="H730" s="46">
        <v>1.0505683178807493E-2</v>
      </c>
      <c r="I730" s="46">
        <v>5.0718261894843339E-2</v>
      </c>
    </row>
    <row r="731" spans="1:9">
      <c r="A731" s="46">
        <v>0.68405511811023623</v>
      </c>
      <c r="B731" s="46">
        <v>0.86583395796221696</v>
      </c>
      <c r="C731" s="46">
        <v>1.2321156720453443</v>
      </c>
      <c r="D731" s="46">
        <v>1.2794666364677372</v>
      </c>
      <c r="E731" s="46">
        <v>2.01927574487032</v>
      </c>
      <c r="F731" s="46">
        <v>-0.14406212325781714</v>
      </c>
      <c r="G731" s="46">
        <v>4.1746550070233215E-2</v>
      </c>
      <c r="H731" s="46">
        <v>2.4644330083243501E-2</v>
      </c>
      <c r="I731" s="46">
        <v>3.5136945248905253E-2</v>
      </c>
    </row>
    <row r="732" spans="1:9">
      <c r="A732" s="46">
        <v>0.68503937007874016</v>
      </c>
      <c r="B732" s="46">
        <v>0.94001357637337712</v>
      </c>
      <c r="C732" s="46">
        <v>1.7479131223030944</v>
      </c>
      <c r="D732" s="46">
        <v>3.531358371367598</v>
      </c>
      <c r="E732" s="46">
        <v>8.159666010464484</v>
      </c>
      <c r="F732" s="46">
        <v>-6.1860960871984678E-2</v>
      </c>
      <c r="G732" s="46">
        <v>0.11168451495971907</v>
      </c>
      <c r="H732" s="46">
        <v>0.12616826046785506</v>
      </c>
      <c r="I732" s="46">
        <v>0.10496016190241098</v>
      </c>
    </row>
    <row r="733" spans="1:9">
      <c r="A733" s="46">
        <v>0.6860236220472441</v>
      </c>
      <c r="B733" s="46">
        <v>0.92345996345690151</v>
      </c>
      <c r="C733" s="46">
        <v>1.215251760123695</v>
      </c>
      <c r="D733" s="46">
        <v>1.8805603380340246</v>
      </c>
      <c r="E733" s="46">
        <v>2.2696350651657857</v>
      </c>
      <c r="F733" s="46">
        <v>-7.9627833334154505E-2</v>
      </c>
      <c r="G733" s="46">
        <v>3.8990253061167816E-2</v>
      </c>
      <c r="H733" s="46">
        <v>6.3156978457889867E-2</v>
      </c>
      <c r="I733" s="46">
        <v>4.0980952716260392E-2</v>
      </c>
    </row>
    <row r="734" spans="1:9">
      <c r="A734" s="46">
        <v>0.68700787401574803</v>
      </c>
      <c r="B734" s="46">
        <v>1.0357662054494134</v>
      </c>
      <c r="C734" s="46">
        <v>1.1936275509472143</v>
      </c>
      <c r="D734" s="46">
        <v>1.6929521838350938</v>
      </c>
      <c r="E734" s="46">
        <v>4.8590724800868736</v>
      </c>
      <c r="F734" s="46">
        <v>3.5141447954267421E-2</v>
      </c>
      <c r="G734" s="46">
        <v>3.5399406485772576E-2</v>
      </c>
      <c r="H734" s="46">
        <v>5.264738592997488E-2</v>
      </c>
      <c r="I734" s="46">
        <v>7.9042378598995447E-2</v>
      </c>
    </row>
    <row r="735" spans="1:9">
      <c r="A735" s="46">
        <v>0.68799212598425197</v>
      </c>
      <c r="B735" s="46">
        <v>1.2722539535277768</v>
      </c>
      <c r="C735" s="46">
        <v>1.1909214023667496</v>
      </c>
      <c r="D735" s="46">
        <v>1.7333623599275991</v>
      </c>
      <c r="E735" s="46">
        <v>1.1053726119284322</v>
      </c>
      <c r="F735" s="46">
        <v>0.24079009399054563</v>
      </c>
      <c r="G735" s="46">
        <v>3.4945459044101936E-2</v>
      </c>
      <c r="H735" s="46">
        <v>5.500630828911339E-2</v>
      </c>
      <c r="I735" s="46">
        <v>5.0091241746930901E-3</v>
      </c>
    </row>
    <row r="736" spans="1:9">
      <c r="A736" s="46">
        <v>0.6889763779527559</v>
      </c>
      <c r="B736" s="46">
        <v>1.063889206407459</v>
      </c>
      <c r="C736" s="46">
        <v>0.75528625557874585</v>
      </c>
      <c r="D736" s="46">
        <v>1.571847692681456</v>
      </c>
      <c r="E736" s="46">
        <v>1.0088598582358979</v>
      </c>
      <c r="F736" s="46">
        <v>6.1931256181321059E-2</v>
      </c>
      <c r="G736" s="46">
        <v>-5.6131691025810906E-2</v>
      </c>
      <c r="H736" s="46">
        <v>4.5225180170589109E-2</v>
      </c>
      <c r="I736" s="46">
        <v>4.4104199933325816E-4</v>
      </c>
    </row>
    <row r="737" spans="1:9">
      <c r="A737" s="46">
        <v>0.68996062992125984</v>
      </c>
      <c r="B737" s="46">
        <v>0.99556683848551653</v>
      </c>
      <c r="C737" s="46">
        <v>1.222407651820927</v>
      </c>
      <c r="D737" s="46">
        <v>2.3379217993549553</v>
      </c>
      <c r="E737" s="46">
        <v>1.1133342485651512</v>
      </c>
      <c r="F737" s="46">
        <v>-4.4430171134176308E-3</v>
      </c>
      <c r="G737" s="46">
        <v>4.0164479816157658E-2</v>
      </c>
      <c r="H737" s="46">
        <v>8.4926241482366244E-2</v>
      </c>
      <c r="I737" s="46">
        <v>5.3679670192334104E-3</v>
      </c>
    </row>
    <row r="738" spans="1:9">
      <c r="A738" s="46">
        <v>0.69094488188976377</v>
      </c>
      <c r="B738" s="46">
        <v>1.4871923668101765</v>
      </c>
      <c r="C738" s="46">
        <v>1.5565134353594985</v>
      </c>
      <c r="D738" s="46">
        <v>1.212714408041567</v>
      </c>
      <c r="E738" s="46">
        <v>4.5671930642803851</v>
      </c>
      <c r="F738" s="46">
        <v>0.3968900248205971</v>
      </c>
      <c r="G738" s="46">
        <v>8.8489668527674301E-2</v>
      </c>
      <c r="H738" s="46">
        <v>1.9286115957116507E-2</v>
      </c>
      <c r="I738" s="46">
        <v>7.5944940353669735E-2</v>
      </c>
    </row>
    <row r="739" spans="1:9">
      <c r="A739" s="46">
        <v>0.69192913385826771</v>
      </c>
      <c r="B739" s="46">
        <v>0.93177362603563363</v>
      </c>
      <c r="C739" s="46">
        <v>0.55697358662498542</v>
      </c>
      <c r="D739" s="46">
        <v>1.4858249378661772</v>
      </c>
      <c r="E739" s="46">
        <v>4.4338101003716641</v>
      </c>
      <c r="F739" s="46">
        <v>-7.0665384318931934E-2</v>
      </c>
      <c r="G739" s="46">
        <v>-0.11704749219204991</v>
      </c>
      <c r="H739" s="46">
        <v>3.9597013172863606E-2</v>
      </c>
      <c r="I739" s="46">
        <v>7.4462964110732513E-2</v>
      </c>
    </row>
    <row r="740" spans="1:9">
      <c r="A740" s="46">
        <v>0.69291338582677164</v>
      </c>
      <c r="B740" s="46">
        <v>1.286785941852955</v>
      </c>
      <c r="C740" s="46">
        <v>1.457134062108886</v>
      </c>
      <c r="D740" s="46">
        <v>1.3164313796755716</v>
      </c>
      <c r="E740" s="46">
        <v>2.0776042621746607</v>
      </c>
      <c r="F740" s="46">
        <v>0.25214759143415061</v>
      </c>
      <c r="G740" s="46">
        <v>7.5294307081813852E-2</v>
      </c>
      <c r="H740" s="46">
        <v>2.7492457529577685E-2</v>
      </c>
      <c r="I740" s="46">
        <v>3.6560771642691683E-2</v>
      </c>
    </row>
    <row r="741" spans="1:9">
      <c r="A741" s="46">
        <v>0.69389763779527558</v>
      </c>
      <c r="B741" s="46">
        <v>1.4870625327208686</v>
      </c>
      <c r="C741" s="46">
        <v>1.4109732660507428</v>
      </c>
      <c r="D741" s="46">
        <v>3.0168269525228362</v>
      </c>
      <c r="E741" s="46">
        <v>2.5334793262562978</v>
      </c>
      <c r="F741" s="46">
        <v>0.39680271953320506</v>
      </c>
      <c r="G741" s="46">
        <v>6.8855945176187566E-2</v>
      </c>
      <c r="H741" s="46">
        <v>0.11042056010651784</v>
      </c>
      <c r="I741" s="46">
        <v>4.6479679287454077E-2</v>
      </c>
    </row>
    <row r="742" spans="1:9">
      <c r="A742" s="46">
        <v>0.69488188976377951</v>
      </c>
      <c r="B742" s="46">
        <v>0.76464951023711458</v>
      </c>
      <c r="C742" s="46">
        <v>1.2747274332564773</v>
      </c>
      <c r="D742" s="46">
        <v>1.0146021432017045</v>
      </c>
      <c r="E742" s="46">
        <v>5.2195516602027059</v>
      </c>
      <c r="F742" s="46">
        <v>-0.26833770669417389</v>
      </c>
      <c r="G742" s="46">
        <v>4.8546475583718648E-2</v>
      </c>
      <c r="H742" s="46">
        <v>1.4496558509452251E-3</v>
      </c>
      <c r="I742" s="46">
        <v>8.262057546779164E-2</v>
      </c>
    </row>
    <row r="743" spans="1:9">
      <c r="A743" s="46">
        <v>0.69586614173228345</v>
      </c>
      <c r="B743" s="46">
        <v>0.92027300979560089</v>
      </c>
      <c r="C743" s="46">
        <v>0.76248081625097874</v>
      </c>
      <c r="D743" s="46">
        <v>1.0409163618144244</v>
      </c>
      <c r="E743" s="46">
        <v>3.294790285913459</v>
      </c>
      <c r="F743" s="46">
        <v>-8.3084903182730624E-2</v>
      </c>
      <c r="G743" s="46">
        <v>-5.4235585966434671E-2</v>
      </c>
      <c r="H743" s="46">
        <v>4.0101442326710753E-3</v>
      </c>
      <c r="I743" s="46">
        <v>5.9617125988610145E-2</v>
      </c>
    </row>
    <row r="744" spans="1:9">
      <c r="A744" s="46">
        <v>0.69685039370078738</v>
      </c>
      <c r="B744" s="46">
        <v>0.91766448978883541</v>
      </c>
      <c r="C744" s="46">
        <v>1.0497717467575471</v>
      </c>
      <c r="D744" s="46">
        <v>0.81948949476087052</v>
      </c>
      <c r="E744" s="46">
        <v>2.0624979134635311</v>
      </c>
      <c r="F744" s="46">
        <v>-8.5923434698427559E-2</v>
      </c>
      <c r="G744" s="46">
        <v>9.714551299533105E-3</v>
      </c>
      <c r="H744" s="46">
        <v>-1.9907369996416339E-2</v>
      </c>
      <c r="I744" s="46">
        <v>3.6195891378607084E-2</v>
      </c>
    </row>
    <row r="745" spans="1:9">
      <c r="A745" s="46">
        <v>0.69783464566929132</v>
      </c>
      <c r="B745" s="46">
        <v>1.3030678969239287</v>
      </c>
      <c r="C745" s="46">
        <v>2.152807855812378</v>
      </c>
      <c r="D745" s="46">
        <v>5.9666470731402645</v>
      </c>
      <c r="E745" s="46">
        <v>13.713933227529683</v>
      </c>
      <c r="F745" s="46">
        <v>0.26472140493856261</v>
      </c>
      <c r="G745" s="46">
        <v>0.15335459390755782</v>
      </c>
      <c r="H745" s="46">
        <v>0.17861851403419676</v>
      </c>
      <c r="I745" s="46">
        <v>0.13092061699614616</v>
      </c>
    </row>
    <row r="746" spans="1:9">
      <c r="A746" s="46">
        <v>0.69881889763779526</v>
      </c>
      <c r="B746" s="46">
        <v>0.87670489448158084</v>
      </c>
      <c r="C746" s="46">
        <v>0.99927832297609531</v>
      </c>
      <c r="D746" s="46">
        <v>1.1706050267967401</v>
      </c>
      <c r="E746" s="46">
        <v>1.7757783485576726</v>
      </c>
      <c r="F746" s="46">
        <v>-0.13158483755661926</v>
      </c>
      <c r="G746" s="46">
        <v>-1.4438751162465096E-4</v>
      </c>
      <c r="H746" s="46">
        <v>1.5752073207107711E-2</v>
      </c>
      <c r="I746" s="46">
        <v>2.8711941652064733E-2</v>
      </c>
    </row>
    <row r="747" spans="1:9">
      <c r="A747" s="46">
        <v>0.69980314960629919</v>
      </c>
      <c r="B747" s="46">
        <v>1.0926770502696219</v>
      </c>
      <c r="C747" s="46">
        <v>1.6628306009223173</v>
      </c>
      <c r="D747" s="46">
        <v>1.0231060124795943</v>
      </c>
      <c r="E747" s="46">
        <v>1.3434897260417276</v>
      </c>
      <c r="F747" s="46">
        <v>8.8630694600707549E-2</v>
      </c>
      <c r="G747" s="46">
        <v>0.10170426629518711</v>
      </c>
      <c r="H747" s="46">
        <v>2.2843110612685486E-3</v>
      </c>
      <c r="I747" s="46">
        <v>1.4763525094252656E-2</v>
      </c>
    </row>
    <row r="748" spans="1:9">
      <c r="A748" s="46">
        <v>0.70078740157480313</v>
      </c>
      <c r="B748" s="46">
        <v>0.74624349144426638</v>
      </c>
      <c r="C748" s="46">
        <v>0.7184038506805186</v>
      </c>
      <c r="D748" s="46">
        <v>2.7145651046395729</v>
      </c>
      <c r="E748" s="46">
        <v>1.8766827287666268</v>
      </c>
      <c r="F748" s="46">
        <v>-0.29270333599608445</v>
      </c>
      <c r="G748" s="46">
        <v>-6.6144680385967908E-2</v>
      </c>
      <c r="H748" s="46">
        <v>9.9863175810212354E-2</v>
      </c>
      <c r="I748" s="46">
        <v>3.1475285614615607E-2</v>
      </c>
    </row>
    <row r="749" spans="1:9">
      <c r="A749" s="46">
        <v>0.70177165354330706</v>
      </c>
      <c r="B749" s="46">
        <v>1.0485364418699203</v>
      </c>
      <c r="C749" s="46">
        <v>0.62095432999824685</v>
      </c>
      <c r="D749" s="46">
        <v>0.69221363794812441</v>
      </c>
      <c r="E749" s="46">
        <v>1.7741176185340772</v>
      </c>
      <c r="F749" s="46">
        <v>4.7395326950342744E-2</v>
      </c>
      <c r="G749" s="46">
        <v>-9.5299548485796873E-2</v>
      </c>
      <c r="H749" s="46">
        <v>-3.678606456517735E-2</v>
      </c>
      <c r="I749" s="46">
        <v>2.866515915026336E-2</v>
      </c>
    </row>
    <row r="750" spans="1:9">
      <c r="A750" s="46">
        <v>0.702755905511811</v>
      </c>
      <c r="B750" s="46">
        <v>0.97094495047000628</v>
      </c>
      <c r="C750" s="46">
        <v>2.2279983900402511</v>
      </c>
      <c r="D750" s="46">
        <v>4.899904160815046</v>
      </c>
      <c r="E750" s="46">
        <v>12.315051667869351</v>
      </c>
      <c r="F750" s="46">
        <v>-2.9485505943677201E-2</v>
      </c>
      <c r="G750" s="46">
        <v>0.16022071989233155</v>
      </c>
      <c r="H750" s="46">
        <v>0.15892156459079637</v>
      </c>
      <c r="I750" s="46">
        <v>0.12554111135434964</v>
      </c>
    </row>
    <row r="751" spans="1:9">
      <c r="A751" s="46">
        <v>0.70374015748031493</v>
      </c>
      <c r="B751" s="46">
        <v>1.2256759663413215</v>
      </c>
      <c r="C751" s="46">
        <v>1.6294915132517696</v>
      </c>
      <c r="D751" s="46">
        <v>2.5719849014291563</v>
      </c>
      <c r="E751" s="46">
        <v>5.36974973852044</v>
      </c>
      <c r="F751" s="46">
        <v>0.20349250106416747</v>
      </c>
      <c r="G751" s="46">
        <v>9.7653602218061034E-2</v>
      </c>
      <c r="H751" s="46">
        <v>9.4467793599622804E-2</v>
      </c>
      <c r="I751" s="46">
        <v>8.4039065190365608E-2</v>
      </c>
    </row>
    <row r="752" spans="1:9">
      <c r="A752" s="46">
        <v>0.70472440944881887</v>
      </c>
      <c r="B752" s="46">
        <v>1.102814173346008</v>
      </c>
      <c r="C752" s="46">
        <v>1.2343212775274794</v>
      </c>
      <c r="D752" s="46">
        <v>2.1792341528271924</v>
      </c>
      <c r="E752" s="46">
        <v>4.8601202079731447</v>
      </c>
      <c r="F752" s="46">
        <v>9.7865252230371666E-2</v>
      </c>
      <c r="G752" s="46">
        <v>4.2104249231437005E-2</v>
      </c>
      <c r="H752" s="46">
        <v>7.7897350903600143E-2</v>
      </c>
      <c r="I752" s="46">
        <v>7.9053158587868572E-2</v>
      </c>
    </row>
    <row r="753" spans="1:9">
      <c r="A753" s="46">
        <v>0.7057086614173228</v>
      </c>
      <c r="B753" s="46">
        <v>1.0839363739422008</v>
      </c>
      <c r="C753" s="46">
        <v>0.67722221481415412</v>
      </c>
      <c r="D753" s="46">
        <v>0.44907115148234927</v>
      </c>
      <c r="E753" s="46">
        <v>0.50509348596273984</v>
      </c>
      <c r="F753" s="46">
        <v>8.0599205669522805E-2</v>
      </c>
      <c r="G753" s="46">
        <v>-7.7951165068377473E-2</v>
      </c>
      <c r="H753" s="46">
        <v>-8.0057393724126402E-2</v>
      </c>
      <c r="I753" s="46">
        <v>-3.4150587306060312E-2</v>
      </c>
    </row>
    <row r="754" spans="1:9">
      <c r="A754" s="46">
        <v>0.70669291338582674</v>
      </c>
      <c r="B754" s="46">
        <v>1.1121624999788673</v>
      </c>
      <c r="C754" s="46">
        <v>1.1924563050664061</v>
      </c>
      <c r="D754" s="46">
        <v>3.0652086784035126</v>
      </c>
      <c r="E754" s="46">
        <v>4.1366655026446946</v>
      </c>
      <c r="F754" s="46">
        <v>0.10630631822651394</v>
      </c>
      <c r="G754" s="46">
        <v>3.5203060331059466E-2</v>
      </c>
      <c r="H754" s="46">
        <v>0.11201156513783779</v>
      </c>
      <c r="I754" s="46">
        <v>7.0994501457853784E-2</v>
      </c>
    </row>
    <row r="755" spans="1:9">
      <c r="A755" s="46">
        <v>0.70767716535433067</v>
      </c>
      <c r="B755" s="46">
        <v>1.3023326373133195</v>
      </c>
      <c r="C755" s="46">
        <v>2.4500837248640526</v>
      </c>
      <c r="D755" s="46">
        <v>1.2160740889231232</v>
      </c>
      <c r="E755" s="46">
        <v>1.0720681504985456</v>
      </c>
      <c r="F755" s="46">
        <v>0.26415699296392303</v>
      </c>
      <c r="G755" s="46">
        <v>0.17922443947732739</v>
      </c>
      <c r="H755" s="46">
        <v>1.9562771007864261E-2</v>
      </c>
      <c r="I755" s="46">
        <v>3.4794816927086842E-3</v>
      </c>
    </row>
    <row r="756" spans="1:9">
      <c r="A756" s="46">
        <v>0.70866141732283461</v>
      </c>
      <c r="B756" s="46">
        <v>1.0562417418224708</v>
      </c>
      <c r="C756" s="46">
        <v>0.81051561129273908</v>
      </c>
      <c r="D756" s="46">
        <v>0.84047617071391023</v>
      </c>
      <c r="E756" s="46">
        <v>1.1381129967800516</v>
      </c>
      <c r="F756" s="46">
        <v>5.4717081265755675E-2</v>
      </c>
      <c r="G756" s="46">
        <v>-4.2016935336137741E-2</v>
      </c>
      <c r="H756" s="46">
        <v>-1.7378667785731237E-2</v>
      </c>
      <c r="I756" s="46">
        <v>6.4685812478810084E-3</v>
      </c>
    </row>
    <row r="757" spans="1:9">
      <c r="A757" s="46">
        <v>0.70964566929133854</v>
      </c>
      <c r="B757" s="46">
        <v>0.95081490378207778</v>
      </c>
      <c r="C757" s="46">
        <v>1.3874111366352793</v>
      </c>
      <c r="D757" s="46">
        <v>3.471648278634222</v>
      </c>
      <c r="E757" s="46">
        <v>11.257909245187637</v>
      </c>
      <c r="F757" s="46">
        <v>-5.0435868627281756E-2</v>
      </c>
      <c r="G757" s="46">
        <v>6.5487903783834803E-2</v>
      </c>
      <c r="H757" s="46">
        <v>0.12446294894299985</v>
      </c>
      <c r="I757" s="46">
        <v>0.12105354628237168</v>
      </c>
    </row>
    <row r="758" spans="1:9">
      <c r="A758" s="46">
        <v>0.71062992125984248</v>
      </c>
      <c r="B758" s="46">
        <v>0.99495075810678024</v>
      </c>
      <c r="C758" s="46">
        <v>1.0115429298834759</v>
      </c>
      <c r="D758" s="46">
        <v>2.7840265864002989</v>
      </c>
      <c r="E758" s="46">
        <v>2.3331485672260794</v>
      </c>
      <c r="F758" s="46">
        <v>-5.0620323881014244E-3</v>
      </c>
      <c r="G758" s="46">
        <v>2.2953637055559196E-3</v>
      </c>
      <c r="H758" s="46">
        <v>0.10238982921393261</v>
      </c>
      <c r="I758" s="46">
        <v>4.2360933588866549E-2</v>
      </c>
    </row>
    <row r="759" spans="1:9">
      <c r="A759" s="46">
        <v>0.71161417322834641</v>
      </c>
      <c r="B759" s="46">
        <v>1.3091878250229532</v>
      </c>
      <c r="C759" s="46">
        <v>1.1495363296992083</v>
      </c>
      <c r="D759" s="46">
        <v>1.1516344312802018</v>
      </c>
      <c r="E759" s="46">
        <v>1.4269448918349601</v>
      </c>
      <c r="F759" s="46">
        <v>0.2694069640469216</v>
      </c>
      <c r="G759" s="46">
        <v>2.7871733901135769E-2</v>
      </c>
      <c r="H759" s="46">
        <v>1.4118217795446664E-2</v>
      </c>
      <c r="I759" s="46">
        <v>1.7776785977672759E-2</v>
      </c>
    </row>
    <row r="760" spans="1:9">
      <c r="A760" s="46">
        <v>0.71259842519685035</v>
      </c>
      <c r="B760" s="46">
        <v>0.91278322855196303</v>
      </c>
      <c r="C760" s="46">
        <v>1.3863261903379653</v>
      </c>
      <c r="D760" s="46">
        <v>0.85802932705279189</v>
      </c>
      <c r="E760" s="46">
        <v>0.66330716301234849</v>
      </c>
      <c r="F760" s="46">
        <v>-9.1256854231504994E-2</v>
      </c>
      <c r="G760" s="46">
        <v>6.5331443928448335E-2</v>
      </c>
      <c r="H760" s="46">
        <v>-1.5311699936411263E-2</v>
      </c>
      <c r="I760" s="46">
        <v>-2.0525855172759615E-2</v>
      </c>
    </row>
    <row r="761" spans="1:9">
      <c r="A761" s="46">
        <v>0.71358267716535428</v>
      </c>
      <c r="B761" s="46">
        <v>0.82160600074997414</v>
      </c>
      <c r="C761" s="46">
        <v>0.60839073032662716</v>
      </c>
      <c r="D761" s="46">
        <v>0.6730926205594252</v>
      </c>
      <c r="E761" s="46">
        <v>1.4133206333501211</v>
      </c>
      <c r="F761" s="46">
        <v>-0.19649431665788072</v>
      </c>
      <c r="G761" s="46">
        <v>-9.9387590972519688E-2</v>
      </c>
      <c r="H761" s="46">
        <v>-3.9587233538996326E-2</v>
      </c>
      <c r="I761" s="46">
        <v>1.7297099734910289E-2</v>
      </c>
    </row>
    <row r="762" spans="1:9">
      <c r="A762" s="46">
        <v>0.71456692913385822</v>
      </c>
      <c r="B762" s="46">
        <v>1.1146824202978283</v>
      </c>
      <c r="C762" s="46">
        <v>1.2583262305539942</v>
      </c>
      <c r="D762" s="46">
        <v>1.8446039540114383</v>
      </c>
      <c r="E762" s="46">
        <v>1.5543376120805985</v>
      </c>
      <c r="F762" s="46">
        <v>0.10856953949678505</v>
      </c>
      <c r="G762" s="46">
        <v>4.5956489884819027E-2</v>
      </c>
      <c r="H762" s="46">
        <v>6.1226459537754283E-2</v>
      </c>
      <c r="I762" s="46">
        <v>2.2052474097021515E-2</v>
      </c>
    </row>
    <row r="763" spans="1:9">
      <c r="A763" s="46">
        <v>0.71555118110236215</v>
      </c>
      <c r="B763" s="46">
        <v>1.2628176088707435</v>
      </c>
      <c r="C763" s="46">
        <v>1.3692531328986854</v>
      </c>
      <c r="D763" s="46">
        <v>1.501607882597066</v>
      </c>
      <c r="E763" s="46">
        <v>3.6389858316643537</v>
      </c>
      <c r="F763" s="46">
        <v>0.23334542191137078</v>
      </c>
      <c r="G763" s="46">
        <v>6.2853086543802894E-2</v>
      </c>
      <c r="H763" s="46">
        <v>4.065364557416648E-2</v>
      </c>
      <c r="I763" s="46">
        <v>6.4585251257645318E-2</v>
      </c>
    </row>
    <row r="764" spans="1:9">
      <c r="A764" s="46">
        <v>0.71653543307086609</v>
      </c>
      <c r="B764" s="46">
        <v>1.0247125516353048</v>
      </c>
      <c r="C764" s="46">
        <v>1.0540365579282427</v>
      </c>
      <c r="D764" s="46">
        <v>0.84823185720974026</v>
      </c>
      <c r="E764" s="46">
        <v>1.5033942340016893</v>
      </c>
      <c r="F764" s="46">
        <v>2.4412135831471598E-2</v>
      </c>
      <c r="G764" s="46">
        <v>1.0525426891813716E-2</v>
      </c>
      <c r="H764" s="46">
        <v>-1.646012640407991E-2</v>
      </c>
      <c r="I764" s="46">
        <v>2.03862687224181E-2</v>
      </c>
    </row>
    <row r="765" spans="1:9">
      <c r="A765" s="46">
        <v>0.71751968503937003</v>
      </c>
      <c r="B765" s="46">
        <v>0.70399092551987752</v>
      </c>
      <c r="C765" s="46">
        <v>1.3188318531190286</v>
      </c>
      <c r="D765" s="46">
        <v>2.3708067814656393</v>
      </c>
      <c r="E765" s="46">
        <v>3.3247100926464253</v>
      </c>
      <c r="F765" s="46">
        <v>-0.35098981279370756</v>
      </c>
      <c r="G765" s="46">
        <v>5.5349277006381516E-2</v>
      </c>
      <c r="H765" s="46">
        <v>8.6323031133982181E-2</v>
      </c>
      <c r="I765" s="46">
        <v>6.0069124006250307E-2</v>
      </c>
    </row>
    <row r="766" spans="1:9">
      <c r="A766" s="46">
        <v>0.71850393700787396</v>
      </c>
      <c r="B766" s="46">
        <v>1.0431531350818481</v>
      </c>
      <c r="C766" s="46">
        <v>2.1865298276622998</v>
      </c>
      <c r="D766" s="46">
        <v>3.0367649020160625</v>
      </c>
      <c r="E766" s="46">
        <v>13.175731083156682</v>
      </c>
      <c r="F766" s="46">
        <v>4.2247986988116014E-2</v>
      </c>
      <c r="G766" s="46">
        <v>0.15646314670335598</v>
      </c>
      <c r="H766" s="46">
        <v>0.11107927718113816</v>
      </c>
      <c r="I766" s="46">
        <v>0.12891882915352865</v>
      </c>
    </row>
    <row r="767" spans="1:9">
      <c r="A767" s="46">
        <v>0.71948818897637801</v>
      </c>
      <c r="B767" s="46">
        <v>0.67797491750304628</v>
      </c>
      <c r="C767" s="46">
        <v>0.54717927387356147</v>
      </c>
      <c r="D767" s="46">
        <v>0.4434933127801578</v>
      </c>
      <c r="E767" s="46">
        <v>0.7078338093208717</v>
      </c>
      <c r="F767" s="46">
        <v>-0.38864498655933227</v>
      </c>
      <c r="G767" s="46">
        <v>-0.12059575801683782</v>
      </c>
      <c r="H767" s="46">
        <v>-8.1307255563218411E-2</v>
      </c>
      <c r="I767" s="46">
        <v>-1.7277297272003216E-2</v>
      </c>
    </row>
    <row r="768" spans="1:9">
      <c r="A768" s="46">
        <v>0.72047244094488194</v>
      </c>
      <c r="B768" s="46">
        <v>1.2903079150109851</v>
      </c>
      <c r="C768" s="46">
        <v>2.9245772111954929</v>
      </c>
      <c r="D768" s="46">
        <v>2.042486454174504</v>
      </c>
      <c r="E768" s="46">
        <v>3.7316689045065701</v>
      </c>
      <c r="F768" s="46">
        <v>0.25488088369771156</v>
      </c>
      <c r="G768" s="46">
        <v>0.21462998541108388</v>
      </c>
      <c r="H768" s="46">
        <v>7.1416791574692204E-2</v>
      </c>
      <c r="I768" s="46">
        <v>6.5842778053577453E-2</v>
      </c>
    </row>
    <row r="769" spans="1:9">
      <c r="A769" s="46">
        <v>0.72145669291338588</v>
      </c>
      <c r="B769" s="46">
        <v>0.90731199302420473</v>
      </c>
      <c r="C769" s="46">
        <v>0.51682446026110507</v>
      </c>
      <c r="D769" s="46">
        <v>0.8530142911922669</v>
      </c>
      <c r="E769" s="46">
        <v>1.0083197158989676</v>
      </c>
      <c r="F769" s="46">
        <v>-9.7268904527107847E-2</v>
      </c>
      <c r="G769" s="46">
        <v>-0.13201039948143767</v>
      </c>
      <c r="H769" s="46">
        <v>-1.5897897759532226E-2</v>
      </c>
      <c r="I769" s="46">
        <v>4.1426489149586353E-4</v>
      </c>
    </row>
    <row r="770" spans="1:9">
      <c r="A770" s="46">
        <v>0.72244094488188981</v>
      </c>
      <c r="B770" s="46">
        <v>1.1170468067825956</v>
      </c>
      <c r="C770" s="46">
        <v>1.6335371886112913</v>
      </c>
      <c r="D770" s="46">
        <v>1.780333138102262</v>
      </c>
      <c r="E770" s="46">
        <v>4.4653493145135945</v>
      </c>
      <c r="F770" s="46">
        <v>0.11068842322218182</v>
      </c>
      <c r="G770" s="46">
        <v>9.8149543602856729E-2</v>
      </c>
      <c r="H770" s="46">
        <v>5.7680050302967613E-2</v>
      </c>
      <c r="I770" s="46">
        <v>7.4817372260098172E-2</v>
      </c>
    </row>
    <row r="771" spans="1:9">
      <c r="A771" s="46">
        <v>0.72342519685039375</v>
      </c>
      <c r="B771" s="46">
        <v>1.3150095233352235</v>
      </c>
      <c r="C771" s="46">
        <v>1.0477300302749515</v>
      </c>
      <c r="D771" s="46">
        <v>1.1711815312495859</v>
      </c>
      <c r="E771" s="46">
        <v>3.5334886006349886</v>
      </c>
      <c r="F771" s="46">
        <v>0.27384390768352201</v>
      </c>
      <c r="G771" s="46">
        <v>9.3251896027173754E-3</v>
      </c>
      <c r="H771" s="46">
        <v>1.5801309501723156E-2</v>
      </c>
      <c r="I771" s="46">
        <v>6.3114282753018086E-2</v>
      </c>
    </row>
    <row r="772" spans="1:9">
      <c r="A772" s="46">
        <v>0.72440944881889768</v>
      </c>
      <c r="B772" s="46">
        <v>0.65105290109756653</v>
      </c>
      <c r="C772" s="46">
        <v>1.2664641277371591</v>
      </c>
      <c r="D772" s="46">
        <v>2.1264208984196693</v>
      </c>
      <c r="E772" s="46">
        <v>3.9458526200016593</v>
      </c>
      <c r="F772" s="46">
        <v>-0.42916437878850278</v>
      </c>
      <c r="G772" s="46">
        <v>4.7245773224824664E-2</v>
      </c>
      <c r="H772" s="46">
        <v>7.5444023700401416E-2</v>
      </c>
      <c r="I772" s="46">
        <v>6.8633252884447535E-2</v>
      </c>
    </row>
    <row r="773" spans="1:9">
      <c r="A773" s="46">
        <v>0.72539370078740162</v>
      </c>
      <c r="B773" s="46">
        <v>1.1011014320217258</v>
      </c>
      <c r="C773" s="46">
        <v>1.2728479942611384</v>
      </c>
      <c r="D773" s="46">
        <v>2.752024398710688</v>
      </c>
      <c r="E773" s="46">
        <v>7.8326465287913631</v>
      </c>
      <c r="F773" s="46">
        <v>9.631098067395788E-2</v>
      </c>
      <c r="G773" s="46">
        <v>4.8251380990482595E-2</v>
      </c>
      <c r="H773" s="46">
        <v>0.1012336785842366</v>
      </c>
      <c r="I773" s="46">
        <v>0.10291502257312826</v>
      </c>
    </row>
    <row r="774" spans="1:9">
      <c r="A774" s="46">
        <v>0.72637795275590555</v>
      </c>
      <c r="B774" s="46">
        <v>0.92897313812108173</v>
      </c>
      <c r="C774" s="46">
        <v>1.3721012271123008</v>
      </c>
      <c r="D774" s="46">
        <v>1.8846011723973821</v>
      </c>
      <c r="E774" s="46">
        <v>2.194958313542223</v>
      </c>
      <c r="F774" s="46">
        <v>-7.3675455418329872E-2</v>
      </c>
      <c r="G774" s="46">
        <v>6.3268661455225764E-2</v>
      </c>
      <c r="H774" s="46">
        <v>6.3371621888381052E-2</v>
      </c>
      <c r="I774" s="46">
        <v>3.9308152739713741E-2</v>
      </c>
    </row>
    <row r="775" spans="1:9">
      <c r="A775" s="46">
        <v>0.72736220472440949</v>
      </c>
      <c r="B775" s="46">
        <v>0.85716335498593599</v>
      </c>
      <c r="C775" s="46">
        <v>0.42432858141965857</v>
      </c>
      <c r="D775" s="46">
        <v>0.39188484885084551</v>
      </c>
      <c r="E775" s="46">
        <v>0.67308114167224042</v>
      </c>
      <c r="F775" s="46">
        <v>-0.15412676596293839</v>
      </c>
      <c r="G775" s="46">
        <v>-0.17144943353904668</v>
      </c>
      <c r="H775" s="46">
        <v>-9.3678723527703428E-2</v>
      </c>
      <c r="I775" s="46">
        <v>-1.9794469474216314E-2</v>
      </c>
    </row>
    <row r="776" spans="1:9">
      <c r="A776" s="46">
        <v>0.72834645669291342</v>
      </c>
      <c r="B776" s="46">
        <v>1.0507413228017841</v>
      </c>
      <c r="C776" s="46">
        <v>2.0105492555338058</v>
      </c>
      <c r="D776" s="46">
        <v>4.2020416840057786</v>
      </c>
      <c r="E776" s="46">
        <v>6.6854077285865534</v>
      </c>
      <c r="F776" s="46">
        <v>4.9495936769332505E-2</v>
      </c>
      <c r="G776" s="46">
        <v>0.13968158924029536</v>
      </c>
      <c r="H776" s="46">
        <v>0.14355705224130574</v>
      </c>
      <c r="I776" s="46">
        <v>9.4996360012759337E-2</v>
      </c>
    </row>
    <row r="777" spans="1:9">
      <c r="A777" s="46">
        <v>0.72933070866141736</v>
      </c>
      <c r="B777" s="46">
        <v>0.74418128664479388</v>
      </c>
      <c r="C777" s="46">
        <v>1.1534805767156993</v>
      </c>
      <c r="D777" s="46">
        <v>1.3327773134620673</v>
      </c>
      <c r="E777" s="46">
        <v>1.4282318627159525</v>
      </c>
      <c r="F777" s="46">
        <v>-0.29547060898534905</v>
      </c>
      <c r="G777" s="46">
        <v>2.8556791985054224E-2</v>
      </c>
      <c r="H777" s="46">
        <v>2.8726497057343592E-2</v>
      </c>
      <c r="I777" s="46">
        <v>1.7821860979285224E-2</v>
      </c>
    </row>
    <row r="778" spans="1:9">
      <c r="A778" s="46">
        <v>0.73031496062992129</v>
      </c>
      <c r="B778" s="46">
        <v>1.0903366140333752</v>
      </c>
      <c r="C778" s="46">
        <v>1.174940993012739</v>
      </c>
      <c r="D778" s="46">
        <v>0.85328722902649645</v>
      </c>
      <c r="E778" s="46">
        <v>1.1213906587250657</v>
      </c>
      <c r="F778" s="46">
        <v>8.6486468780010844E-2</v>
      </c>
      <c r="G778" s="46">
        <v>3.2243585524511578E-2</v>
      </c>
      <c r="H778" s="46">
        <v>-1.5865906012080443E-2</v>
      </c>
      <c r="I778" s="46">
        <v>5.7284787330602995E-3</v>
      </c>
    </row>
    <row r="779" spans="1:9">
      <c r="A779" s="46">
        <v>0.73129921259842523</v>
      </c>
      <c r="B779" s="46">
        <v>0.8787792660895628</v>
      </c>
      <c r="C779" s="46">
        <v>0.66127393270464885</v>
      </c>
      <c r="D779" s="46">
        <v>0.7353516335439888</v>
      </c>
      <c r="E779" s="46">
        <v>1.1747690339269905</v>
      </c>
      <c r="F779" s="46">
        <v>-0.12922153218473736</v>
      </c>
      <c r="G779" s="46">
        <v>-8.2717420667692054E-2</v>
      </c>
      <c r="H779" s="46">
        <v>-3.0740648118728724E-2</v>
      </c>
      <c r="I779" s="46">
        <v>8.0535780701838228E-3</v>
      </c>
    </row>
    <row r="780" spans="1:9">
      <c r="A780" s="46">
        <v>0.73228346456692917</v>
      </c>
      <c r="B780" s="46">
        <v>1.0907780121506647</v>
      </c>
      <c r="C780" s="46">
        <v>0.99409279071591217</v>
      </c>
      <c r="D780" s="46">
        <v>1.7188181458825618</v>
      </c>
      <c r="E780" s="46">
        <v>3.1709590782293247</v>
      </c>
      <c r="F780" s="46">
        <v>8.6891214241818615E-2</v>
      </c>
      <c r="G780" s="46">
        <v>-1.1849451723285082E-3</v>
      </c>
      <c r="H780" s="46">
        <v>5.416369301602534E-2</v>
      </c>
      <c r="I780" s="46">
        <v>5.770170452339983E-2</v>
      </c>
    </row>
    <row r="781" spans="1:9">
      <c r="A781" s="46">
        <v>0.7332677165354331</v>
      </c>
      <c r="B781" s="46">
        <v>0.97334854435804596</v>
      </c>
      <c r="C781" s="46">
        <v>0.74596605528807891</v>
      </c>
      <c r="D781" s="46">
        <v>0.46279566096878727</v>
      </c>
      <c r="E781" s="46">
        <v>0.62085900603989541</v>
      </c>
      <c r="F781" s="46">
        <v>-2.7013044744915844E-2</v>
      </c>
      <c r="G781" s="46">
        <v>-5.8615036421687486E-2</v>
      </c>
      <c r="H781" s="46">
        <v>-7.7046965931420033E-2</v>
      </c>
      <c r="I781" s="46">
        <v>-2.3832563312046664E-2</v>
      </c>
    </row>
    <row r="782" spans="1:9">
      <c r="A782" s="46">
        <v>0.73425196850393704</v>
      </c>
      <c r="B782" s="46">
        <v>1.1479799783296445</v>
      </c>
      <c r="C782" s="46">
        <v>1.7736801227409547</v>
      </c>
      <c r="D782" s="46">
        <v>1.445528200429345</v>
      </c>
      <c r="E782" s="46">
        <v>1.6943105420806017</v>
      </c>
      <c r="F782" s="46">
        <v>0.13800385726588399</v>
      </c>
      <c r="G782" s="46">
        <v>0.11461131070062222</v>
      </c>
      <c r="H782" s="46">
        <v>3.6847479140146265E-2</v>
      </c>
      <c r="I782" s="46">
        <v>2.6363794912436934E-2</v>
      </c>
    </row>
    <row r="783" spans="1:9">
      <c r="A783" s="46">
        <v>0.73523622047244097</v>
      </c>
      <c r="B783" s="46">
        <v>1.000074481350145</v>
      </c>
      <c r="C783" s="46">
        <v>0.51006019509504308</v>
      </c>
      <c r="D783" s="46">
        <v>0.84127093047591062</v>
      </c>
      <c r="E783" s="46">
        <v>0.76183949972921605</v>
      </c>
      <c r="F783" s="46">
        <v>7.4478576546944017E-5</v>
      </c>
      <c r="G783" s="46">
        <v>-0.13464530612611733</v>
      </c>
      <c r="H783" s="46">
        <v>-1.7284151812360028E-2</v>
      </c>
      <c r="I783" s="46">
        <v>-1.3600968787889101E-2</v>
      </c>
    </row>
    <row r="784" spans="1:9">
      <c r="A784" s="46">
        <v>0.73622047244094491</v>
      </c>
      <c r="B784" s="46">
        <v>0.68958661960386725</v>
      </c>
      <c r="C784" s="46">
        <v>1.075626309979983</v>
      </c>
      <c r="D784" s="46">
        <v>1.1833070403369204</v>
      </c>
      <c r="E784" s="46">
        <v>2.7725403295072804</v>
      </c>
      <c r="F784" s="46">
        <v>-0.37166296294753942</v>
      </c>
      <c r="G784" s="46">
        <v>1.4580621172177455E-2</v>
      </c>
      <c r="H784" s="46">
        <v>1.6831309513877089E-2</v>
      </c>
      <c r="I784" s="46">
        <v>5.0988199319855244E-2</v>
      </c>
    </row>
    <row r="785" spans="1:9">
      <c r="A785" s="46">
        <v>0.73720472440944884</v>
      </c>
      <c r="B785" s="46">
        <v>0.8870695091480415</v>
      </c>
      <c r="C785" s="46">
        <v>1.2522436144008537</v>
      </c>
      <c r="D785" s="46">
        <v>1.9800613129022597</v>
      </c>
      <c r="E785" s="46">
        <v>2.3996773497356907</v>
      </c>
      <c r="F785" s="46">
        <v>-0.11983193542716256</v>
      </c>
      <c r="G785" s="46">
        <v>4.498736678840233E-2</v>
      </c>
      <c r="H785" s="46">
        <v>6.8312781033925601E-2</v>
      </c>
      <c r="I785" s="46">
        <v>4.3766714535311266E-2</v>
      </c>
    </row>
    <row r="786" spans="1:9">
      <c r="A786" s="46">
        <v>0.73818897637795278</v>
      </c>
      <c r="B786" s="46">
        <v>1.2616241363895093</v>
      </c>
      <c r="C786" s="46">
        <v>0.72608875450514354</v>
      </c>
      <c r="D786" s="46">
        <v>2.1334279807665681</v>
      </c>
      <c r="E786" s="46">
        <v>3.7438507268793697</v>
      </c>
      <c r="F786" s="46">
        <v>0.23239988805431741</v>
      </c>
      <c r="G786" s="46">
        <v>-6.4016604048987485E-2</v>
      </c>
      <c r="H786" s="46">
        <v>7.577300666977041E-2</v>
      </c>
      <c r="I786" s="46">
        <v>6.6005734393154214E-2</v>
      </c>
    </row>
    <row r="787" spans="1:9">
      <c r="A787" s="46">
        <v>0.73917322834645671</v>
      </c>
      <c r="B787" s="46">
        <v>0.86641395197698168</v>
      </c>
      <c r="C787" s="46">
        <v>1.7610309309005399</v>
      </c>
      <c r="D787" s="46">
        <v>3.3172991116682531</v>
      </c>
      <c r="E787" s="46">
        <v>2.8538431272395761</v>
      </c>
      <c r="F787" s="46">
        <v>-0.14339248003514635</v>
      </c>
      <c r="G787" s="46">
        <v>0.11317987875107072</v>
      </c>
      <c r="H787" s="46">
        <v>0.11991509312591006</v>
      </c>
      <c r="I787" s="46">
        <v>5.2433327580764647E-2</v>
      </c>
    </row>
    <row r="788" spans="1:9">
      <c r="A788" s="46">
        <v>0.74015748031496065</v>
      </c>
      <c r="B788" s="46">
        <v>1.1795073158599325</v>
      </c>
      <c r="C788" s="46">
        <v>2.6940867156945738</v>
      </c>
      <c r="D788" s="46">
        <v>2.0570705484700333</v>
      </c>
      <c r="E788" s="46">
        <v>4.9094677088513095</v>
      </c>
      <c r="F788" s="46">
        <v>0.16509682235583792</v>
      </c>
      <c r="G788" s="46">
        <v>0.19821185318478976</v>
      </c>
      <c r="H788" s="46">
        <v>7.2128290685957511E-2</v>
      </c>
      <c r="I788" s="46">
        <v>7.9558276316354953E-2</v>
      </c>
    </row>
    <row r="789" spans="1:9">
      <c r="A789" s="46">
        <v>0.74114173228346458</v>
      </c>
      <c r="B789" s="46">
        <v>1.0430267489522651</v>
      </c>
      <c r="C789" s="46">
        <v>2.5093468622267041</v>
      </c>
      <c r="D789" s="46">
        <v>0.7712226706450378</v>
      </c>
      <c r="E789" s="46">
        <v>0.51273745195118026</v>
      </c>
      <c r="F789" s="46">
        <v>4.2126821856858711E-2</v>
      </c>
      <c r="G789" s="46">
        <v>0.18400450100595614</v>
      </c>
      <c r="H789" s="46">
        <v>-2.5977813953457617E-2</v>
      </c>
      <c r="I789" s="46">
        <v>-3.3399567719459969E-2</v>
      </c>
    </row>
    <row r="790" spans="1:9">
      <c r="A790" s="46">
        <v>0.74212598425196852</v>
      </c>
      <c r="B790" s="46">
        <v>1.1620368190370025</v>
      </c>
      <c r="C790" s="46">
        <v>1.7354020636778298</v>
      </c>
      <c r="D790" s="46">
        <v>2.4871445416818934</v>
      </c>
      <c r="E790" s="46">
        <v>9.739079896455042</v>
      </c>
      <c r="F790" s="46">
        <v>0.15017434384597794</v>
      </c>
      <c r="G790" s="46">
        <v>0.11024782470841148</v>
      </c>
      <c r="H790" s="46">
        <v>9.1113528202342059E-2</v>
      </c>
      <c r="I790" s="46">
        <v>0.11380733233545745</v>
      </c>
    </row>
    <row r="791" spans="1:9">
      <c r="A791" s="46">
        <v>0.74311023622047245</v>
      </c>
      <c r="B791" s="46">
        <v>1.0296891258034149</v>
      </c>
      <c r="C791" s="46">
        <v>1.6668060229118102</v>
      </c>
      <c r="D791" s="46">
        <v>2.3738612975880802</v>
      </c>
      <c r="E791" s="46">
        <v>2.9871358457274311</v>
      </c>
      <c r="F791" s="46">
        <v>2.9256937076504504E-2</v>
      </c>
      <c r="G791" s="46">
        <v>0.10218184680352846</v>
      </c>
      <c r="H791" s="46">
        <v>8.645178688648289E-2</v>
      </c>
      <c r="I791" s="46">
        <v>5.4715750859228952E-2</v>
      </c>
    </row>
    <row r="792" spans="1:9">
      <c r="A792" s="46">
        <v>0.74409448818897639</v>
      </c>
      <c r="B792" s="46">
        <v>1.0336685053700361</v>
      </c>
      <c r="C792" s="46">
        <v>1.3744476438516988</v>
      </c>
      <c r="D792" s="46">
        <v>1.7320984017741905</v>
      </c>
      <c r="E792" s="46">
        <v>2.419441402023867</v>
      </c>
      <c r="F792" s="46">
        <v>3.3114130265165811E-2</v>
      </c>
      <c r="G792" s="46">
        <v>6.3610387369525095E-2</v>
      </c>
      <c r="H792" s="46">
        <v>5.4933362248377651E-2</v>
      </c>
      <c r="I792" s="46">
        <v>4.417683439571457E-2</v>
      </c>
    </row>
    <row r="793" spans="1:9">
      <c r="A793" s="46">
        <v>0.74507874015748032</v>
      </c>
      <c r="B793" s="46">
        <v>1.2569250430375156</v>
      </c>
      <c r="C793" s="46">
        <v>1.6067872170604169</v>
      </c>
      <c r="D793" s="46">
        <v>1.4704396613371591</v>
      </c>
      <c r="E793" s="46">
        <v>1.8192183836664613</v>
      </c>
      <c r="F793" s="46">
        <v>0.22866829619723028</v>
      </c>
      <c r="G793" s="46">
        <v>9.4847333589018354E-2</v>
      </c>
      <c r="H793" s="46">
        <v>3.8556144541734907E-2</v>
      </c>
      <c r="I793" s="46">
        <v>2.9920347466031449E-2</v>
      </c>
    </row>
    <row r="794" spans="1:9">
      <c r="A794" s="46">
        <v>0.74606299212598426</v>
      </c>
      <c r="B794" s="46">
        <v>1.2024577922738018</v>
      </c>
      <c r="C794" s="46">
        <v>0.99047412609992735</v>
      </c>
      <c r="D794" s="46">
        <v>0.52689336027026379</v>
      </c>
      <c r="E794" s="46">
        <v>0.44690260958597311</v>
      </c>
      <c r="F794" s="46">
        <v>0.18436762240155405</v>
      </c>
      <c r="G794" s="46">
        <v>-1.9143070488715399E-3</v>
      </c>
      <c r="H794" s="46">
        <v>-6.4075710334513175E-2</v>
      </c>
      <c r="I794" s="46">
        <v>-4.0270729187675387E-2</v>
      </c>
    </row>
    <row r="795" spans="1:9">
      <c r="A795" s="46">
        <v>0.74704724409448819</v>
      </c>
      <c r="B795" s="46">
        <v>1.0366007379026854</v>
      </c>
      <c r="C795" s="46">
        <v>1.0971278802363917</v>
      </c>
      <c r="D795" s="46">
        <v>1.0314892156292081</v>
      </c>
      <c r="E795" s="46">
        <v>3.417882401322875</v>
      </c>
      <c r="F795" s="46">
        <v>3.5946838622227299E-2</v>
      </c>
      <c r="G795" s="46">
        <v>1.8539149436977719E-2</v>
      </c>
      <c r="H795" s="46">
        <v>3.1003598437392586E-3</v>
      </c>
      <c r="I795" s="46">
        <v>6.1451058920155566E-2</v>
      </c>
    </row>
    <row r="796" spans="1:9">
      <c r="A796" s="46">
        <v>0.74803149606299213</v>
      </c>
      <c r="B796" s="46">
        <v>0.92485614905832336</v>
      </c>
      <c r="C796" s="46">
        <v>1.5697280071968844</v>
      </c>
      <c r="D796" s="46">
        <v>1.3712938689002026</v>
      </c>
      <c r="E796" s="46">
        <v>3.0563032101293723</v>
      </c>
      <c r="F796" s="46">
        <v>-7.8117068094892772E-2</v>
      </c>
      <c r="G796" s="46">
        <v>9.0180472105626283E-2</v>
      </c>
      <c r="H796" s="46">
        <v>3.1575472400091641E-2</v>
      </c>
      <c r="I796" s="46">
        <v>5.5860304217838372E-2</v>
      </c>
    </row>
    <row r="797" spans="1:9">
      <c r="A797" s="46">
        <v>0.74901574803149606</v>
      </c>
      <c r="B797" s="46">
        <v>1.3759688477832788</v>
      </c>
      <c r="C797" s="46">
        <v>1.402525591411145</v>
      </c>
      <c r="D797" s="46">
        <v>1.8542721614482829</v>
      </c>
      <c r="E797" s="46">
        <v>1.089899206881046</v>
      </c>
      <c r="F797" s="46">
        <v>0.31915809956248559</v>
      </c>
      <c r="G797" s="46">
        <v>6.7654921048741781E-2</v>
      </c>
      <c r="H797" s="46">
        <v>6.1749225326772475E-2</v>
      </c>
      <c r="I797" s="46">
        <v>4.304261060701739E-3</v>
      </c>
    </row>
    <row r="798" spans="1:9">
      <c r="A798" s="46">
        <v>0.75</v>
      </c>
      <c r="B798" s="46">
        <v>0.77929105396822806</v>
      </c>
      <c r="C798" s="46">
        <v>1.3944115261635641</v>
      </c>
      <c r="D798" s="46">
        <v>1.3365003074315165</v>
      </c>
      <c r="E798" s="46">
        <v>0.83972810162630607</v>
      </c>
      <c r="F798" s="46">
        <v>-0.2493706777721966</v>
      </c>
      <c r="G798" s="46">
        <v>6.6494496245527474E-2</v>
      </c>
      <c r="H798" s="46">
        <v>2.9005448662413245E-2</v>
      </c>
      <c r="I798" s="46">
        <v>-8.7338564041666428E-3</v>
      </c>
    </row>
    <row r="799" spans="1:9">
      <c r="A799" s="46">
        <v>0.75098425196850394</v>
      </c>
      <c r="B799" s="46">
        <v>1.3364735582568212</v>
      </c>
      <c r="C799" s="46">
        <v>1.9752474007710359</v>
      </c>
      <c r="D799" s="46">
        <v>1.9032896160386716</v>
      </c>
      <c r="E799" s="46">
        <v>1.5455583911760744</v>
      </c>
      <c r="F799" s="46">
        <v>0.29003447208149946</v>
      </c>
      <c r="G799" s="46">
        <v>0.13613873134422222</v>
      </c>
      <c r="H799" s="46">
        <v>6.4358376592972014E-2</v>
      </c>
      <c r="I799" s="46">
        <v>2.1769263164540573E-2</v>
      </c>
    </row>
    <row r="800" spans="1:9">
      <c r="A800" s="46">
        <v>0.75196850393700787</v>
      </c>
      <c r="B800" s="46">
        <v>1.0525999575673373</v>
      </c>
      <c r="C800" s="46">
        <v>1.0797520736414252</v>
      </c>
      <c r="D800" s="46">
        <v>1.7631336829158109</v>
      </c>
      <c r="E800" s="46">
        <v>5.4399627300218683</v>
      </c>
      <c r="F800" s="46">
        <v>5.1263253625301756E-2</v>
      </c>
      <c r="G800" s="46">
        <v>1.534629066794844E-2</v>
      </c>
      <c r="H800" s="46">
        <v>5.6709272749269443E-2</v>
      </c>
      <c r="I800" s="46">
        <v>8.4688610487273067E-2</v>
      </c>
    </row>
    <row r="801" spans="1:9">
      <c r="A801" s="46">
        <v>0.75295275590551181</v>
      </c>
      <c r="B801" s="46">
        <v>0.98940928897905289</v>
      </c>
      <c r="C801" s="46">
        <v>1.1307926847106178</v>
      </c>
      <c r="D801" s="46">
        <v>1.8601698552822294</v>
      </c>
      <c r="E801" s="46">
        <v>2.8170096872597656</v>
      </c>
      <c r="F801" s="46">
        <v>-1.0647191735478106E-2</v>
      </c>
      <c r="G801" s="46">
        <v>2.4583775537773765E-2</v>
      </c>
      <c r="H801" s="46">
        <v>6.206678035998979E-2</v>
      </c>
      <c r="I801" s="46">
        <v>5.1783796387258982E-2</v>
      </c>
    </row>
    <row r="802" spans="1:9">
      <c r="A802" s="46">
        <v>0.75393700787401574</v>
      </c>
      <c r="B802" s="46">
        <v>0.95415310959152466</v>
      </c>
      <c r="C802" s="46">
        <v>0.92266359893510774</v>
      </c>
      <c r="D802" s="46">
        <v>0.55574154213208771</v>
      </c>
      <c r="E802" s="46">
        <v>0.57123954458849369</v>
      </c>
      <c r="F802" s="46">
        <v>-4.6931128177048774E-2</v>
      </c>
      <c r="G802" s="46">
        <v>-1.6098115154356416E-2</v>
      </c>
      <c r="H802" s="46">
        <v>-5.8745194508928844E-2</v>
      </c>
      <c r="I802" s="46">
        <v>-2.7997331981547264E-2</v>
      </c>
    </row>
    <row r="803" spans="1:9">
      <c r="A803" s="46">
        <v>0.75492125984251968</v>
      </c>
      <c r="B803" s="46">
        <v>1.3238481355985277</v>
      </c>
      <c r="C803" s="46">
        <v>3.3661399858210759</v>
      </c>
      <c r="D803" s="46">
        <v>2.5759906356217961</v>
      </c>
      <c r="E803" s="46">
        <v>3.3437044366372541</v>
      </c>
      <c r="F803" s="46">
        <v>0.2805427497265584</v>
      </c>
      <c r="G803" s="46">
        <v>0.24275333661719758</v>
      </c>
      <c r="H803" s="46">
        <v>9.4623417299551399E-2</v>
      </c>
      <c r="I803" s="46">
        <v>6.0353965257154883E-2</v>
      </c>
    </row>
    <row r="804" spans="1:9">
      <c r="A804" s="46">
        <v>0.75590551181102361</v>
      </c>
      <c r="B804" s="46">
        <v>1.0274085817090968</v>
      </c>
      <c r="C804" s="46">
        <v>0.95580927648124425</v>
      </c>
      <c r="D804" s="46">
        <v>0.72593956221654155</v>
      </c>
      <c r="E804" s="46">
        <v>1.0689382777626482</v>
      </c>
      <c r="F804" s="46">
        <v>2.7039691857392256E-2</v>
      </c>
      <c r="G804" s="46">
        <v>-9.0393774844962967E-3</v>
      </c>
      <c r="H804" s="46">
        <v>-3.2028851525823542E-2</v>
      </c>
      <c r="I804" s="46">
        <v>3.3332946040495843E-3</v>
      </c>
    </row>
    <row r="805" spans="1:9">
      <c r="A805" s="46">
        <v>0.75688976377952755</v>
      </c>
      <c r="B805" s="46">
        <v>1.391680883257679</v>
      </c>
      <c r="C805" s="46">
        <v>1.2039833077028315</v>
      </c>
      <c r="D805" s="46">
        <v>1.2598396949403137</v>
      </c>
      <c r="E805" s="46">
        <v>1.0443722120854189</v>
      </c>
      <c r="F805" s="46">
        <v>0.33051228509703101</v>
      </c>
      <c r="G805" s="46">
        <v>3.7127096551265899E-2</v>
      </c>
      <c r="H805" s="46">
        <v>2.3098448663159587E-2</v>
      </c>
      <c r="I805" s="46">
        <v>2.1707975453274684E-3</v>
      </c>
    </row>
    <row r="806" spans="1:9">
      <c r="A806" s="46">
        <v>0.75787401574803148</v>
      </c>
      <c r="B806" s="46">
        <v>1.1459817163754753</v>
      </c>
      <c r="C806" s="46">
        <v>1.1097379884730718</v>
      </c>
      <c r="D806" s="46">
        <v>1.3199740864688985</v>
      </c>
      <c r="E806" s="46">
        <v>1.6401926188796898</v>
      </c>
      <c r="F806" s="46">
        <v>0.13626166386813471</v>
      </c>
      <c r="G806" s="46">
        <v>2.0824788208049148E-2</v>
      </c>
      <c r="H806" s="46">
        <v>2.776121049426241E-2</v>
      </c>
      <c r="I806" s="46">
        <v>2.4740684273786451E-2</v>
      </c>
    </row>
    <row r="807" spans="1:9">
      <c r="A807" s="46">
        <v>0.75885826771653542</v>
      </c>
      <c r="B807" s="46">
        <v>0.61363746890576376</v>
      </c>
      <c r="C807" s="46">
        <v>0.56486243316373186</v>
      </c>
      <c r="D807" s="46">
        <v>0.9774018945470988</v>
      </c>
      <c r="E807" s="46">
        <v>0.81693697843234248</v>
      </c>
      <c r="F807" s="46">
        <v>-0.48835096673579104</v>
      </c>
      <c r="G807" s="46">
        <v>-0.11423461172163522</v>
      </c>
      <c r="H807" s="46">
        <v>-2.2857355794064283E-3</v>
      </c>
      <c r="I807" s="46">
        <v>-1.0109666243955803E-2</v>
      </c>
    </row>
    <row r="808" spans="1:9">
      <c r="A808" s="46">
        <v>0.75984251968503935</v>
      </c>
      <c r="B808" s="46">
        <v>0.95989333341025063</v>
      </c>
      <c r="C808" s="46">
        <v>1.3580190608379312</v>
      </c>
      <c r="D808" s="46">
        <v>3.0887738544879833</v>
      </c>
      <c r="E808" s="46">
        <v>3.4669723966221571</v>
      </c>
      <c r="F808" s="46">
        <v>-4.093311172453195E-2</v>
      </c>
      <c r="G808" s="46">
        <v>6.1205413000226347E-2</v>
      </c>
      <c r="H808" s="46">
        <v>0.11277742013140846</v>
      </c>
      <c r="I808" s="46">
        <v>6.2164085246195253E-2</v>
      </c>
    </row>
    <row r="809" spans="1:9">
      <c r="A809" s="46">
        <v>0.76082677165354329</v>
      </c>
      <c r="B809" s="46">
        <v>0.86689431880918832</v>
      </c>
      <c r="C809" s="46">
        <v>1.7039302401463001</v>
      </c>
      <c r="D809" s="46">
        <v>3.1805877877865063</v>
      </c>
      <c r="E809" s="46">
        <v>24.42496817154732</v>
      </c>
      <c r="F809" s="46">
        <v>-0.14283820258479171</v>
      </c>
      <c r="G809" s="46">
        <v>0.10658749773756519</v>
      </c>
      <c r="H809" s="46">
        <v>0.11570660186380503</v>
      </c>
      <c r="I809" s="46">
        <v>0.15978029474091843</v>
      </c>
    </row>
    <row r="810" spans="1:9">
      <c r="A810" s="46">
        <v>0.76181102362204722</v>
      </c>
      <c r="B810" s="46">
        <v>1.1777007529678327</v>
      </c>
      <c r="C810" s="46">
        <v>0.93358388280388527</v>
      </c>
      <c r="D810" s="46">
        <v>1.6153117855394379</v>
      </c>
      <c r="E810" s="46">
        <v>4.481951298461138</v>
      </c>
      <c r="F810" s="46">
        <v>0.16356402321969368</v>
      </c>
      <c r="G810" s="46">
        <v>-1.3744892330157809E-2</v>
      </c>
      <c r="H810" s="46">
        <v>4.7952799410326791E-2</v>
      </c>
      <c r="I810" s="46">
        <v>7.5002925464569742E-2</v>
      </c>
    </row>
    <row r="811" spans="1:9">
      <c r="A811" s="46">
        <v>0.76279527559055116</v>
      </c>
      <c r="B811" s="46">
        <v>1.0627127917727535</v>
      </c>
      <c r="C811" s="46">
        <v>0.7903300122352388</v>
      </c>
      <c r="D811" s="46">
        <v>0.87420678493614357</v>
      </c>
      <c r="E811" s="46">
        <v>2.0802339805057524</v>
      </c>
      <c r="F811" s="46">
        <v>6.0824876373802787E-2</v>
      </c>
      <c r="G811" s="46">
        <v>-4.7060936748450084E-2</v>
      </c>
      <c r="H811" s="46">
        <v>-1.3443833527425253E-2</v>
      </c>
      <c r="I811" s="46">
        <v>3.6624018900719792E-2</v>
      </c>
    </row>
    <row r="812" spans="1:9">
      <c r="A812" s="46">
        <v>0.76377952755905509</v>
      </c>
      <c r="B812" s="46">
        <v>1.3893743816691342</v>
      </c>
      <c r="C812" s="46">
        <v>2.0405050075822597</v>
      </c>
      <c r="D812" s="46">
        <v>1.7321759009262991</v>
      </c>
      <c r="E812" s="46">
        <v>2.5430347657863486</v>
      </c>
      <c r="F812" s="46">
        <v>0.32885356069376642</v>
      </c>
      <c r="G812" s="46">
        <v>0.14263946599128083</v>
      </c>
      <c r="H812" s="46">
        <v>5.4937836440970368E-2</v>
      </c>
      <c r="I812" s="46">
        <v>4.6667907875847084E-2</v>
      </c>
    </row>
    <row r="813" spans="1:9">
      <c r="A813" s="46">
        <v>0.76476377952755903</v>
      </c>
      <c r="B813" s="46">
        <v>1.0078247126650581</v>
      </c>
      <c r="C813" s="46">
        <v>0.99354818053784966</v>
      </c>
      <c r="D813" s="46">
        <v>0.84250290063799749</v>
      </c>
      <c r="E813" s="46">
        <v>1.6039308768533906</v>
      </c>
      <c r="F813" s="46">
        <v>7.7942583618686367E-3</v>
      </c>
      <c r="G813" s="46">
        <v>-1.2945444811710727E-3</v>
      </c>
      <c r="H813" s="46">
        <v>-1.7137817386778147E-2</v>
      </c>
      <c r="I813" s="46">
        <v>2.3622870714234311E-2</v>
      </c>
    </row>
    <row r="814" spans="1:9">
      <c r="A814" s="46">
        <v>0.76574803149606296</v>
      </c>
      <c r="B814" s="46">
        <v>1.5066862016986489</v>
      </c>
      <c r="C814" s="46">
        <v>3.0874651056775373</v>
      </c>
      <c r="D814" s="46">
        <v>3.2278083999526226</v>
      </c>
      <c r="E814" s="46">
        <v>7.6066474079960402</v>
      </c>
      <c r="F814" s="46">
        <v>0.4099126708211675</v>
      </c>
      <c r="G814" s="46">
        <v>0.22547008001707672</v>
      </c>
      <c r="H814" s="46">
        <v>0.11718033929932428</v>
      </c>
      <c r="I814" s="46">
        <v>0.1014511261973948</v>
      </c>
    </row>
    <row r="815" spans="1:9">
      <c r="A815" s="46">
        <v>0.7667322834645669</v>
      </c>
      <c r="B815" s="46">
        <v>1.1976109303305518</v>
      </c>
      <c r="C815" s="46">
        <v>0.88018022972109955</v>
      </c>
      <c r="D815" s="46">
        <v>0.92405275668252884</v>
      </c>
      <c r="E815" s="46">
        <v>2.6220756140189976</v>
      </c>
      <c r="F815" s="46">
        <v>0.18032868094415017</v>
      </c>
      <c r="G815" s="46">
        <v>-2.5525717195724756E-2</v>
      </c>
      <c r="H815" s="46">
        <v>-7.8986112993603592E-3</v>
      </c>
      <c r="I815" s="46">
        <v>4.8198311161215902E-2</v>
      </c>
    </row>
    <row r="816" spans="1:9">
      <c r="A816" s="46">
        <v>0.76771653543307083</v>
      </c>
      <c r="B816" s="46">
        <v>1.0956697763721961</v>
      </c>
      <c r="C816" s="46">
        <v>1.705172288975906</v>
      </c>
      <c r="D816" s="46">
        <v>2.3476869265776905</v>
      </c>
      <c r="E816" s="46">
        <v>2.2388732572994168</v>
      </c>
      <c r="F816" s="46">
        <v>9.1365844195703552E-2</v>
      </c>
      <c r="G816" s="46">
        <v>0.10673323097661584</v>
      </c>
      <c r="H816" s="46">
        <v>8.5343055686526365E-2</v>
      </c>
      <c r="I816" s="46">
        <v>4.0298636459036127E-2</v>
      </c>
    </row>
    <row r="817" spans="1:9">
      <c r="A817" s="46">
        <v>0.76870078740157477</v>
      </c>
      <c r="B817" s="46">
        <v>0.7971633097965638</v>
      </c>
      <c r="C817" s="46">
        <v>1.123564895425968</v>
      </c>
      <c r="D817" s="46">
        <v>1.2711543832033707</v>
      </c>
      <c r="E817" s="46">
        <v>1.4870804706290988</v>
      </c>
      <c r="F817" s="46">
        <v>-0.226695715540354</v>
      </c>
      <c r="G817" s="46">
        <v>2.3301314562792812E-2</v>
      </c>
      <c r="H817" s="46">
        <v>2.3992545076591647E-2</v>
      </c>
      <c r="I817" s="46">
        <v>1.9840739105299671E-2</v>
      </c>
    </row>
    <row r="818" spans="1:9">
      <c r="A818" s="46">
        <v>0.76968503937007871</v>
      </c>
      <c r="B818" s="46">
        <v>1.4035067210416965</v>
      </c>
      <c r="C818" s="46">
        <v>2.1441490351841686</v>
      </c>
      <c r="D818" s="46">
        <v>6.0409139809578871</v>
      </c>
      <c r="E818" s="46">
        <v>5.7187556775735819</v>
      </c>
      <c r="F818" s="46">
        <v>0.33897390558047258</v>
      </c>
      <c r="G818" s="46">
        <v>0.15254855069436885</v>
      </c>
      <c r="H818" s="46">
        <v>0.17985553218494463</v>
      </c>
      <c r="I818" s="46">
        <v>8.7187562142047662E-2</v>
      </c>
    </row>
    <row r="819" spans="1:9">
      <c r="A819" s="46">
        <v>0.77066929133858264</v>
      </c>
      <c r="B819" s="46">
        <v>1.3521504516883578</v>
      </c>
      <c r="C819" s="46">
        <v>1.8662124342821838</v>
      </c>
      <c r="D819" s="46">
        <v>2.0261881768509915</v>
      </c>
      <c r="E819" s="46">
        <v>1.9025660705363909</v>
      </c>
      <c r="F819" s="46">
        <v>0.30169625226410374</v>
      </c>
      <c r="G819" s="46">
        <v>0.12478218813678166</v>
      </c>
      <c r="H819" s="46">
        <v>7.0615628248617002E-2</v>
      </c>
      <c r="I819" s="46">
        <v>3.2160176921105954E-2</v>
      </c>
    </row>
    <row r="820" spans="1:9">
      <c r="A820" s="46">
        <v>0.77165354330708658</v>
      </c>
      <c r="B820" s="46">
        <v>1.1428384373778178</v>
      </c>
      <c r="C820" s="46">
        <v>0.73351373622992833</v>
      </c>
      <c r="D820" s="46">
        <v>1.0979823589278941</v>
      </c>
      <c r="E820" s="46">
        <v>2.2679329499936278</v>
      </c>
      <c r="F820" s="46">
        <v>0.13351502519616754</v>
      </c>
      <c r="G820" s="46">
        <v>-6.1981790921589473E-2</v>
      </c>
      <c r="H820" s="46">
        <v>9.347427640808318E-3</v>
      </c>
      <c r="I820" s="46">
        <v>4.0943441096681202E-2</v>
      </c>
    </row>
    <row r="821" spans="1:9">
      <c r="A821" s="46">
        <v>0.77263779527559051</v>
      </c>
      <c r="B821" s="46">
        <v>1.0460665504376045</v>
      </c>
      <c r="C821" s="46">
        <v>0.93740530797654464</v>
      </c>
      <c r="D821" s="46">
        <v>1.1008597134560072</v>
      </c>
      <c r="E821" s="46">
        <v>1.4942512463240043</v>
      </c>
      <c r="F821" s="46">
        <v>4.5036987364146353E-2</v>
      </c>
      <c r="G821" s="46">
        <v>-1.2927906212784205E-2</v>
      </c>
      <c r="H821" s="46">
        <v>9.6091432234435281E-3</v>
      </c>
      <c r="I821" s="46">
        <v>2.0081262140092739E-2</v>
      </c>
    </row>
    <row r="822" spans="1:9">
      <c r="A822" s="46">
        <v>0.77362204724409445</v>
      </c>
      <c r="B822" s="46">
        <v>0.96546872850227539</v>
      </c>
      <c r="C822" s="46">
        <v>0.78111823136412173</v>
      </c>
      <c r="D822" s="46">
        <v>1.5159952138546349</v>
      </c>
      <c r="E822" s="46">
        <v>3.6791913981159126</v>
      </c>
      <c r="F822" s="46">
        <v>-3.5141566553402712E-2</v>
      </c>
      <c r="G822" s="46">
        <v>-4.9405751202159474E-2</v>
      </c>
      <c r="H822" s="46">
        <v>4.1607213012722452E-2</v>
      </c>
      <c r="I822" s="46">
        <v>6.5134649963204311E-2</v>
      </c>
    </row>
    <row r="823" spans="1:9">
      <c r="A823" s="46">
        <v>0.77460629921259838</v>
      </c>
      <c r="B823" s="46">
        <v>1.0559541575585152</v>
      </c>
      <c r="C823" s="46">
        <v>2.204969135975015</v>
      </c>
      <c r="D823" s="46">
        <v>3.4031590280657253</v>
      </c>
      <c r="E823" s="46">
        <v>7.9384989881784014</v>
      </c>
      <c r="F823" s="46">
        <v>5.4444772938846281E-2</v>
      </c>
      <c r="G823" s="46">
        <v>0.15814270230212077</v>
      </c>
      <c r="H823" s="46">
        <v>0.12247041261535067</v>
      </c>
      <c r="I823" s="46">
        <v>0.10358621065389458</v>
      </c>
    </row>
    <row r="824" spans="1:9">
      <c r="A824" s="46">
        <v>0.77559055118110232</v>
      </c>
      <c r="B824" s="46">
        <v>1.2201709869388579</v>
      </c>
      <c r="C824" s="46">
        <v>0.53488333853333925</v>
      </c>
      <c r="D824" s="46">
        <v>0.5356687528733598</v>
      </c>
      <c r="E824" s="46">
        <v>2.0616982323073016</v>
      </c>
      <c r="F824" s="46">
        <v>0.19899100215319113</v>
      </c>
      <c r="G824" s="46">
        <v>-0.12514132293611985</v>
      </c>
      <c r="H824" s="46">
        <v>-6.242393073216377E-2</v>
      </c>
      <c r="I824" s="46">
        <v>3.617650138991628E-2</v>
      </c>
    </row>
    <row r="825" spans="1:9">
      <c r="A825" s="46">
        <v>0.77657480314960625</v>
      </c>
      <c r="B825" s="46">
        <v>0.97334280624101421</v>
      </c>
      <c r="C825" s="46">
        <v>1.6002863142579362</v>
      </c>
      <c r="D825" s="46">
        <v>3.0692314784722492</v>
      </c>
      <c r="E825" s="46">
        <v>1.9397709191145129</v>
      </c>
      <c r="F825" s="46">
        <v>-2.7018939995881029E-2</v>
      </c>
      <c r="G825" s="46">
        <v>9.403651192958927E-2</v>
      </c>
      <c r="H825" s="46">
        <v>0.11214271975154377</v>
      </c>
      <c r="I825" s="46">
        <v>3.3128494158611708E-2</v>
      </c>
    </row>
    <row r="826" spans="1:9">
      <c r="A826" s="46">
        <v>0.77755905511811019</v>
      </c>
      <c r="B826" s="46">
        <v>0.85547473938254748</v>
      </c>
      <c r="C826" s="46">
        <v>0.78420358889134933</v>
      </c>
      <c r="D826" s="46">
        <v>0.57103803871965764</v>
      </c>
      <c r="E826" s="46">
        <v>1.1202243535967382</v>
      </c>
      <c r="F826" s="46">
        <v>-0.15609871340020912</v>
      </c>
      <c r="G826" s="46">
        <v>-4.8617322526863058E-2</v>
      </c>
      <c r="H826" s="46">
        <v>-5.6029945382229607E-2</v>
      </c>
      <c r="I826" s="46">
        <v>5.6764490478931565E-3</v>
      </c>
    </row>
    <row r="827" spans="1:9">
      <c r="A827" s="46">
        <v>0.77854330708661412</v>
      </c>
      <c r="B827" s="46">
        <v>1.1716866897164195</v>
      </c>
      <c r="C827" s="46">
        <v>0.81209808107027892</v>
      </c>
      <c r="D827" s="46">
        <v>0.51742860152638059</v>
      </c>
      <c r="E827" s="46">
        <v>1.3153721845236037</v>
      </c>
      <c r="F827" s="46">
        <v>0.15844432582239687</v>
      </c>
      <c r="G827" s="46">
        <v>-4.1626831323901083E-2</v>
      </c>
      <c r="H827" s="46">
        <v>-6.5888373142604692E-2</v>
      </c>
      <c r="I827" s="46">
        <v>1.3705982782012497E-2</v>
      </c>
    </row>
    <row r="828" spans="1:9">
      <c r="A828" s="46">
        <v>0.77952755905511806</v>
      </c>
      <c r="B828" s="46">
        <v>1.105687376520013</v>
      </c>
      <c r="C828" s="46">
        <v>1.6433641091218736</v>
      </c>
      <c r="D828" s="46">
        <v>3.0789343771372111</v>
      </c>
      <c r="E828" s="46">
        <v>4.6688829322494971</v>
      </c>
      <c r="F828" s="46">
        <v>0.10046720176957713</v>
      </c>
      <c r="G828" s="46">
        <v>9.9349085374299609E-2</v>
      </c>
      <c r="H828" s="46">
        <v>0.11245835556711356</v>
      </c>
      <c r="I828" s="46">
        <v>7.7045992113231265E-2</v>
      </c>
    </row>
    <row r="829" spans="1:9">
      <c r="A829" s="46">
        <v>0.78051181102362199</v>
      </c>
      <c r="B829" s="46">
        <v>0.90677429732726766</v>
      </c>
      <c r="C829" s="46">
        <v>1.5427172877122641</v>
      </c>
      <c r="D829" s="46">
        <v>1.9744406195403643</v>
      </c>
      <c r="E829" s="46">
        <v>0.56829631607842646</v>
      </c>
      <c r="F829" s="46">
        <v>-9.7861705118284764E-2</v>
      </c>
      <c r="G829" s="46">
        <v>8.6709066822604888E-2</v>
      </c>
      <c r="H829" s="46">
        <v>6.8028512762324661E-2</v>
      </c>
      <c r="I829" s="46">
        <v>-2.8255615652685567E-2</v>
      </c>
    </row>
    <row r="830" spans="1:9">
      <c r="A830" s="46">
        <v>0.78149606299212604</v>
      </c>
      <c r="B830" s="46">
        <v>1.2848385140857137</v>
      </c>
      <c r="C830" s="46">
        <v>0.60309925068769554</v>
      </c>
      <c r="D830" s="46">
        <v>1.1195829020815529</v>
      </c>
      <c r="E830" s="46">
        <v>2.6781669538171085</v>
      </c>
      <c r="F830" s="46">
        <v>0.25063304047784329</v>
      </c>
      <c r="G830" s="46">
        <v>-0.10113470019211264</v>
      </c>
      <c r="H830" s="46">
        <v>1.1295620708984766E-2</v>
      </c>
      <c r="I830" s="46">
        <v>4.9256629402529437E-2</v>
      </c>
    </row>
    <row r="831" spans="1:9">
      <c r="A831" s="46">
        <v>0.78248031496062997</v>
      </c>
      <c r="B831" s="46">
        <v>1.0402208453471802</v>
      </c>
      <c r="C831" s="46">
        <v>1.1898550732827042</v>
      </c>
      <c r="D831" s="46">
        <v>2.6764827523069514</v>
      </c>
      <c r="E831" s="46">
        <v>16.284272046945532</v>
      </c>
      <c r="F831" s="46">
        <v>3.9433041905301877E-2</v>
      </c>
      <c r="G831" s="46">
        <v>3.4766302509877708E-2</v>
      </c>
      <c r="H831" s="46">
        <v>9.8450352670834268E-2</v>
      </c>
      <c r="I831" s="46">
        <v>0.13950998684483779</v>
      </c>
    </row>
    <row r="832" spans="1:9">
      <c r="A832" s="46">
        <v>0.78346456692913391</v>
      </c>
      <c r="B832" s="46">
        <v>0.89311971120602773</v>
      </c>
      <c r="C832" s="46">
        <v>1.2900199419741496</v>
      </c>
      <c r="D832" s="46">
        <v>1.0095234690284045</v>
      </c>
      <c r="E832" s="46">
        <v>2.1747846621302993</v>
      </c>
      <c r="F832" s="46">
        <v>-0.11303465198828548</v>
      </c>
      <c r="G832" s="46">
        <v>5.0931535429756591E-2</v>
      </c>
      <c r="H832" s="46">
        <v>9.4784066713030286E-4</v>
      </c>
      <c r="I832" s="46">
        <v>3.8846482686106729E-2</v>
      </c>
    </row>
    <row r="833" spans="1:9">
      <c r="A833" s="46">
        <v>0.78444881889763785</v>
      </c>
      <c r="B833" s="46">
        <v>1.1300266255760876</v>
      </c>
      <c r="C833" s="46">
        <v>1.4910055685597234</v>
      </c>
      <c r="D833" s="46">
        <v>1.7832784607006844</v>
      </c>
      <c r="E833" s="46">
        <v>1.3850488950175555</v>
      </c>
      <c r="F833" s="46">
        <v>0.12224119490337354</v>
      </c>
      <c r="G833" s="46">
        <v>7.9890154111493375E-2</v>
      </c>
      <c r="H833" s="46">
        <v>5.7845350206585745E-2</v>
      </c>
      <c r="I833" s="46">
        <v>1.6286772113896435E-2</v>
      </c>
    </row>
    <row r="834" spans="1:9">
      <c r="A834" s="46">
        <v>0.78543307086614178</v>
      </c>
      <c r="B834" s="46">
        <v>1.1176420269464062</v>
      </c>
      <c r="C834" s="46">
        <v>2.2933236573996574</v>
      </c>
      <c r="D834" s="46">
        <v>2.9041497471426134</v>
      </c>
      <c r="E834" s="46">
        <v>6.5801829027460679</v>
      </c>
      <c r="F834" s="46">
        <v>0.11122113289424237</v>
      </c>
      <c r="G834" s="46">
        <v>0.16600042882222318</v>
      </c>
      <c r="H834" s="46">
        <v>0.10661406614535376</v>
      </c>
      <c r="I834" s="46">
        <v>9.4203127086041075E-2</v>
      </c>
    </row>
    <row r="835" spans="1:9">
      <c r="A835" s="46">
        <v>0.78641732283464572</v>
      </c>
      <c r="B835" s="46">
        <v>0.83530338570514595</v>
      </c>
      <c r="C835" s="46">
        <v>2.0448054231363919</v>
      </c>
      <c r="D835" s="46">
        <v>2.8816133112646867</v>
      </c>
      <c r="E835" s="46">
        <v>3.2885319293981934</v>
      </c>
      <c r="F835" s="46">
        <v>-0.17996028394805766</v>
      </c>
      <c r="G835" s="46">
        <v>0.14306052747147552</v>
      </c>
      <c r="H835" s="46">
        <v>0.10583503148294564</v>
      </c>
      <c r="I835" s="46">
        <v>5.9522062156158448E-2</v>
      </c>
    </row>
    <row r="836" spans="1:9">
      <c r="A836" s="46">
        <v>0.78740157480314965</v>
      </c>
      <c r="B836" s="46">
        <v>0.98169675687061608</v>
      </c>
      <c r="C836" s="46">
        <v>0.78959528259704859</v>
      </c>
      <c r="D836" s="46">
        <v>3.3297077420711365</v>
      </c>
      <c r="E836" s="46">
        <v>2.3100803210792242</v>
      </c>
      <c r="F836" s="46">
        <v>-1.8472819874107409E-2</v>
      </c>
      <c r="G836" s="46">
        <v>-4.7246953060375331E-2</v>
      </c>
      <c r="H836" s="46">
        <v>0.12028845349969641</v>
      </c>
      <c r="I836" s="46">
        <v>4.1864114747958571E-2</v>
      </c>
    </row>
    <row r="837" spans="1:9">
      <c r="A837" s="46">
        <v>0.78838582677165359</v>
      </c>
      <c r="B837" s="46">
        <v>0.82124239559249368</v>
      </c>
      <c r="C837" s="46">
        <v>0.44561104814613817</v>
      </c>
      <c r="D837" s="46">
        <v>0.67090683935161033</v>
      </c>
      <c r="E837" s="46">
        <v>2.3690541615719312</v>
      </c>
      <c r="F837" s="46">
        <v>-0.19693696877870581</v>
      </c>
      <c r="G837" s="46">
        <v>-0.16166175936233262</v>
      </c>
      <c r="H837" s="46">
        <v>-3.991249901716052E-2</v>
      </c>
      <c r="I837" s="46">
        <v>4.3124539377295969E-2</v>
      </c>
    </row>
    <row r="838" spans="1:9">
      <c r="A838" s="46">
        <v>0.78937007874015752</v>
      </c>
      <c r="B838" s="46">
        <v>0.94352754527663851</v>
      </c>
      <c r="C838" s="46">
        <v>0.38155129980413915</v>
      </c>
      <c r="D838" s="46">
        <v>0.79739248202657431</v>
      </c>
      <c r="E838" s="46">
        <v>1.5330145956017491</v>
      </c>
      <c r="F838" s="46">
        <v>-5.8129719817880669E-2</v>
      </c>
      <c r="G838" s="46">
        <v>-0.19270199372212024</v>
      </c>
      <c r="H838" s="46">
        <v>-2.2640827218746062E-2</v>
      </c>
      <c r="I838" s="46">
        <v>2.1361806039241454E-2</v>
      </c>
    </row>
    <row r="839" spans="1:9">
      <c r="A839" s="46">
        <v>0.79035433070866146</v>
      </c>
      <c r="B839" s="46">
        <v>1.1795583938718905</v>
      </c>
      <c r="C839" s="46">
        <v>1.1581985121207448</v>
      </c>
      <c r="D839" s="46">
        <v>0.96288528384244942</v>
      </c>
      <c r="E839" s="46">
        <v>2.0291310881103826</v>
      </c>
      <c r="F839" s="46">
        <v>0.16514012594993052</v>
      </c>
      <c r="G839" s="46">
        <v>2.937315823215552E-2</v>
      </c>
      <c r="H839" s="46">
        <v>-3.7820998015581251E-3</v>
      </c>
      <c r="I839" s="46">
        <v>3.5380383300339248E-2</v>
      </c>
    </row>
    <row r="840" spans="1:9">
      <c r="A840" s="46">
        <v>0.79133858267716539</v>
      </c>
      <c r="B840" s="46">
        <v>0.88251687567511661</v>
      </c>
      <c r="C840" s="46">
        <v>1.4745466131389187</v>
      </c>
      <c r="D840" s="46">
        <v>1.4210011822608501</v>
      </c>
      <c r="E840" s="46">
        <v>1.0586744215627886</v>
      </c>
      <c r="F840" s="46">
        <v>-0.12497736777948357</v>
      </c>
      <c r="G840" s="46">
        <v>7.7670112323563481E-2</v>
      </c>
      <c r="H840" s="46">
        <v>3.5136168110677088E-2</v>
      </c>
      <c r="I840" s="46">
        <v>2.850878992185904E-3</v>
      </c>
    </row>
    <row r="841" spans="1:9">
      <c r="A841" s="46">
        <v>0.79232283464566933</v>
      </c>
      <c r="B841" s="46">
        <v>0.99175260220813743</v>
      </c>
      <c r="C841" s="46">
        <v>2.2072137939165493</v>
      </c>
      <c r="D841" s="46">
        <v>2.6497114100035288</v>
      </c>
      <c r="E841" s="46">
        <v>11.071156987994536</v>
      </c>
      <c r="F841" s="46">
        <v>-8.2815957361991373E-3</v>
      </c>
      <c r="G841" s="46">
        <v>0.15834619868210803</v>
      </c>
      <c r="H841" s="46">
        <v>9.7445073218242917E-2</v>
      </c>
      <c r="I841" s="46">
        <v>0.12021716284432485</v>
      </c>
    </row>
    <row r="842" spans="1:9">
      <c r="A842" s="46">
        <v>0.79330708661417326</v>
      </c>
      <c r="B842" s="46">
        <v>0.91455386387718807</v>
      </c>
      <c r="C842" s="46">
        <v>1.790167985231383</v>
      </c>
      <c r="D842" s="46">
        <v>1.8856456813764788</v>
      </c>
      <c r="E842" s="46">
        <v>2.9528143089538084</v>
      </c>
      <c r="F842" s="46">
        <v>-8.9318913074711195E-2</v>
      </c>
      <c r="G842" s="46">
        <v>0.11646189238946721</v>
      </c>
      <c r="H842" s="46">
        <v>6.3427029878697333E-2</v>
      </c>
      <c r="I842" s="46">
        <v>5.4137935930761757E-2</v>
      </c>
    </row>
    <row r="843" spans="1:9">
      <c r="A843" s="46">
        <v>0.7942913385826772</v>
      </c>
      <c r="B843" s="46">
        <v>1.336257282411343</v>
      </c>
      <c r="C843" s="46">
        <v>1.276523463665783</v>
      </c>
      <c r="D843" s="46">
        <v>1.2889892688447759</v>
      </c>
      <c r="E843" s="46">
        <v>3.4886719765916934</v>
      </c>
      <c r="F843" s="46">
        <v>0.28987263322914708</v>
      </c>
      <c r="G843" s="46">
        <v>4.8828067756118462E-2</v>
      </c>
      <c r="H843" s="46">
        <v>2.5385839874378941E-2</v>
      </c>
      <c r="I843" s="46">
        <v>6.2476057066536361E-2</v>
      </c>
    </row>
    <row r="844" spans="1:9">
      <c r="A844" s="46">
        <v>0.79527559055118113</v>
      </c>
      <c r="B844" s="46">
        <v>0.71386504319826216</v>
      </c>
      <c r="C844" s="46">
        <v>0.84664504898099924</v>
      </c>
      <c r="D844" s="46">
        <v>1.0896364442914031</v>
      </c>
      <c r="E844" s="46">
        <v>1.1988158409797631</v>
      </c>
      <c r="F844" s="46">
        <v>-0.33706134963664769</v>
      </c>
      <c r="G844" s="46">
        <v>-3.3294748132647295E-2</v>
      </c>
      <c r="H844" s="46">
        <v>8.5844103257763232E-3</v>
      </c>
      <c r="I844" s="46">
        <v>9.0667135201783142E-3</v>
      </c>
    </row>
    <row r="845" spans="1:9">
      <c r="A845" s="46">
        <v>0.79625984251968507</v>
      </c>
      <c r="B845" s="46">
        <v>0.9595386166697859</v>
      </c>
      <c r="C845" s="46">
        <v>0.59992043137686624</v>
      </c>
      <c r="D845" s="46">
        <v>2.6285075421697504</v>
      </c>
      <c r="E845" s="46">
        <v>4.9288198454315246</v>
      </c>
      <c r="F845" s="46">
        <v>-4.1302717684762048E-2</v>
      </c>
      <c r="G845" s="46">
        <v>-0.10219164938638872</v>
      </c>
      <c r="H845" s="46">
        <v>9.6641621065493052E-2</v>
      </c>
      <c r="I845" s="46">
        <v>7.975497885663399E-2</v>
      </c>
    </row>
    <row r="846" spans="1:9">
      <c r="A846" s="46">
        <v>0.797244094488189</v>
      </c>
      <c r="B846" s="46">
        <v>1.2593384808267476</v>
      </c>
      <c r="C846" s="46">
        <v>1.9947978152698942</v>
      </c>
      <c r="D846" s="46">
        <v>1.6274207510476042</v>
      </c>
      <c r="E846" s="46">
        <v>1.2900215892192219</v>
      </c>
      <c r="F846" s="46">
        <v>0.2305865678777731</v>
      </c>
      <c r="G846" s="46">
        <v>0.13810853989532504</v>
      </c>
      <c r="H846" s="46">
        <v>4.8699640024226512E-2</v>
      </c>
      <c r="I846" s="46">
        <v>1.2732947703119637E-2</v>
      </c>
    </row>
    <row r="847" spans="1:9">
      <c r="A847" s="46">
        <v>0.79822834645669294</v>
      </c>
      <c r="B847" s="46">
        <v>1.0470886629856087</v>
      </c>
      <c r="C847" s="46">
        <v>1.6038210337835777</v>
      </c>
      <c r="D847" s="46">
        <v>2.0262769045248512</v>
      </c>
      <c r="E847" s="46">
        <v>5.1371423869449258</v>
      </c>
      <c r="F847" s="46">
        <v>4.6013611192794894E-2</v>
      </c>
      <c r="G847" s="46">
        <v>9.4477785654296181E-2</v>
      </c>
      <c r="H847" s="46">
        <v>7.0620007196841916E-2</v>
      </c>
      <c r="I847" s="46">
        <v>8.1824848450951365E-2</v>
      </c>
    </row>
    <row r="848" spans="1:9">
      <c r="A848" s="46">
        <v>0.79921259842519687</v>
      </c>
      <c r="B848" s="46">
        <v>1.1668664408929452</v>
      </c>
      <c r="C848" s="46">
        <v>2.5939353766282043</v>
      </c>
      <c r="D848" s="46">
        <v>5.1993020972711816</v>
      </c>
      <c r="E848" s="46">
        <v>4.617502181964265</v>
      </c>
      <c r="F848" s="46">
        <v>0.15432190021930625</v>
      </c>
      <c r="G848" s="46">
        <v>0.19063523459004716</v>
      </c>
      <c r="H848" s="46">
        <v>0.16485244045169023</v>
      </c>
      <c r="I848" s="46">
        <v>7.6492695281674433E-2</v>
      </c>
    </row>
    <row r="849" spans="1:9">
      <c r="A849" s="46">
        <v>0.80019685039370081</v>
      </c>
      <c r="B849" s="46">
        <v>1.2573053040015219</v>
      </c>
      <c r="C849" s="46">
        <v>1.2238793155786396</v>
      </c>
      <c r="D849" s="46">
        <v>0.90553836488098405</v>
      </c>
      <c r="E849" s="46">
        <v>1.5752091539412187</v>
      </c>
      <c r="F849" s="46">
        <v>0.2289707831728994</v>
      </c>
      <c r="G849" s="46">
        <v>4.0405116169105984E-2</v>
      </c>
      <c r="H849" s="46">
        <v>-9.9225633830649588E-3</v>
      </c>
      <c r="I849" s="46">
        <v>2.2719402980706127E-2</v>
      </c>
    </row>
    <row r="850" spans="1:9">
      <c r="A850" s="46">
        <v>0.80118110236220474</v>
      </c>
      <c r="B850" s="46">
        <v>1.1031411354920324</v>
      </c>
      <c r="C850" s="46">
        <v>1.6664497056539971</v>
      </c>
      <c r="D850" s="46">
        <v>1.9006651651049602</v>
      </c>
      <c r="E850" s="46">
        <v>5.6136598451113411</v>
      </c>
      <c r="F850" s="46">
        <v>9.8161688107480147E-2</v>
      </c>
      <c r="G850" s="46">
        <v>0.10213908773693578</v>
      </c>
      <c r="H850" s="46">
        <v>6.4220391180362296E-2</v>
      </c>
      <c r="I850" s="46">
        <v>8.6260144281789061E-2</v>
      </c>
    </row>
    <row r="851" spans="1:9">
      <c r="A851" s="46">
        <v>0.80216535433070868</v>
      </c>
      <c r="B851" s="46">
        <v>0.98333626397157814</v>
      </c>
      <c r="C851" s="46">
        <v>0.9211778595564738</v>
      </c>
      <c r="D851" s="46">
        <v>0.94731796970014637</v>
      </c>
      <c r="E851" s="46">
        <v>4.8217581107806335</v>
      </c>
      <c r="F851" s="46">
        <v>-1.6804138010742885E-2</v>
      </c>
      <c r="G851" s="46">
        <v>-1.6420429134953778E-2</v>
      </c>
      <c r="H851" s="46">
        <v>-5.4120476893732353E-3</v>
      </c>
      <c r="I851" s="46">
        <v>7.8656930741509784E-2</v>
      </c>
    </row>
    <row r="852" spans="1:9">
      <c r="A852" s="46">
        <v>0.80314960629921262</v>
      </c>
      <c r="B852" s="46">
        <v>0.73469184088785033</v>
      </c>
      <c r="C852" s="46">
        <v>0.55377061720195075</v>
      </c>
      <c r="D852" s="46">
        <v>1.2471985120129541</v>
      </c>
      <c r="E852" s="46">
        <v>2.6544883387401939</v>
      </c>
      <c r="F852" s="46">
        <v>-0.30830413178322935</v>
      </c>
      <c r="G852" s="46">
        <v>-0.11820094526969578</v>
      </c>
      <c r="H852" s="46">
        <v>2.2089984569862192E-2</v>
      </c>
      <c r="I852" s="46">
        <v>4.8812596000818928E-2</v>
      </c>
    </row>
    <row r="853" spans="1:9">
      <c r="A853" s="46">
        <v>0.80413385826771655</v>
      </c>
      <c r="B853" s="46">
        <v>0.82799194292910916</v>
      </c>
      <c r="C853" s="46">
        <v>1.1034387117665811</v>
      </c>
      <c r="D853" s="46">
        <v>1.3456200822197755</v>
      </c>
      <c r="E853" s="46">
        <v>1.0199981977976451</v>
      </c>
      <c r="F853" s="46">
        <v>-0.18875185540616699</v>
      </c>
      <c r="G853" s="46">
        <v>1.9686281062830806E-2</v>
      </c>
      <c r="H853" s="46">
        <v>2.9685493448589239E-2</v>
      </c>
      <c r="I853" s="46">
        <v>9.9004302147824748E-4</v>
      </c>
    </row>
    <row r="854" spans="1:9">
      <c r="A854" s="46">
        <v>0.80511811023622049</v>
      </c>
      <c r="B854" s="46">
        <v>1.3488871701823291</v>
      </c>
      <c r="C854" s="46">
        <v>1.8290108391974076</v>
      </c>
      <c r="D854" s="46">
        <v>1.2279415507739619</v>
      </c>
      <c r="E854" s="46">
        <v>2.2596634662063444</v>
      </c>
      <c r="F854" s="46">
        <v>0.29927993412965564</v>
      </c>
      <c r="G854" s="46">
        <v>0.1207550591376549</v>
      </c>
      <c r="H854" s="46">
        <v>2.0533923150256553E-2</v>
      </c>
      <c r="I854" s="46">
        <v>4.07607946718965E-2</v>
      </c>
    </row>
    <row r="855" spans="1:9">
      <c r="A855" s="46">
        <v>0.80610236220472442</v>
      </c>
      <c r="B855" s="46">
        <v>1.2005615496578415</v>
      </c>
      <c r="C855" s="46">
        <v>2.8285121825075565</v>
      </c>
      <c r="D855" s="46">
        <v>6.2274328011670415</v>
      </c>
      <c r="E855" s="46">
        <v>19.58861265177643</v>
      </c>
      <c r="F855" s="46">
        <v>0.18278940538393498</v>
      </c>
      <c r="G855" s="46">
        <v>0.2079501685695356</v>
      </c>
      <c r="H855" s="46">
        <v>0.18289641774363311</v>
      </c>
      <c r="I855" s="46">
        <v>0.14874742051218864</v>
      </c>
    </row>
    <row r="856" spans="1:9">
      <c r="A856" s="46">
        <v>0.80708661417322836</v>
      </c>
      <c r="B856" s="46">
        <v>0.88924129207367131</v>
      </c>
      <c r="C856" s="46">
        <v>1.1789687811009788</v>
      </c>
      <c r="D856" s="46">
        <v>1.093663710631064</v>
      </c>
      <c r="E856" s="46">
        <v>0.98871973011902836</v>
      </c>
      <c r="F856" s="46">
        <v>-0.11738666064046017</v>
      </c>
      <c r="G856" s="46">
        <v>3.29280284141251E-2</v>
      </c>
      <c r="H856" s="46">
        <v>8.9533262440146776E-3</v>
      </c>
      <c r="I856" s="46">
        <v>-5.6721873303271285E-4</v>
      </c>
    </row>
    <row r="857" spans="1:9">
      <c r="A857" s="46">
        <v>0.80807086614173229</v>
      </c>
      <c r="B857" s="46">
        <v>1.0091669673468957</v>
      </c>
      <c r="C857" s="46">
        <v>1.019460170561719</v>
      </c>
      <c r="D857" s="46">
        <v>1.0103896571325921</v>
      </c>
      <c r="E857" s="46">
        <v>1.5052442628371079</v>
      </c>
      <c r="F857" s="46">
        <v>9.1252057259857862E-3</v>
      </c>
      <c r="G857" s="46">
        <v>3.8546485299033374E-3</v>
      </c>
      <c r="H857" s="46">
        <v>1.0336055592995192E-3</v>
      </c>
      <c r="I857" s="46">
        <v>2.0447759295995925E-2</v>
      </c>
    </row>
    <row r="858" spans="1:9">
      <c r="A858" s="46">
        <v>0.80905511811023623</v>
      </c>
      <c r="B858" s="46">
        <v>0.67664321759854384</v>
      </c>
      <c r="C858" s="46">
        <v>0.64426966035949707</v>
      </c>
      <c r="D858" s="46">
        <v>0.55085014689836875</v>
      </c>
      <c r="E858" s="46">
        <v>0.91070292243344908</v>
      </c>
      <c r="F858" s="46">
        <v>-0.39061115001012575</v>
      </c>
      <c r="G858" s="46">
        <v>-8.7927582650656172E-2</v>
      </c>
      <c r="H858" s="46">
        <v>-5.9629247252029074E-2</v>
      </c>
      <c r="I858" s="46">
        <v>-4.6769267708321686E-3</v>
      </c>
    </row>
    <row r="859" spans="1:9">
      <c r="A859" s="46">
        <v>0.81003937007874016</v>
      </c>
      <c r="B859" s="46">
        <v>0.95044878697717905</v>
      </c>
      <c r="C859" s="46">
        <v>0.73574226646329899</v>
      </c>
      <c r="D859" s="46">
        <v>0.76352870159236574</v>
      </c>
      <c r="E859" s="46">
        <v>0.93432122643938098</v>
      </c>
      <c r="F859" s="46">
        <v>-5.0820998592371325E-2</v>
      </c>
      <c r="G859" s="46">
        <v>-6.1375080603366508E-2</v>
      </c>
      <c r="H859" s="46">
        <v>-2.6980456289856181E-2</v>
      </c>
      <c r="I859" s="46">
        <v>-3.3967487179079048E-3</v>
      </c>
    </row>
    <row r="860" spans="1:9">
      <c r="A860" s="46">
        <v>0.8110236220472441</v>
      </c>
      <c r="B860" s="46">
        <v>0.96136249514908079</v>
      </c>
      <c r="C860" s="46">
        <v>1.7205349011935438</v>
      </c>
      <c r="D860" s="46">
        <v>1.9961247029410127</v>
      </c>
      <c r="E860" s="46">
        <v>3.8329487538928069</v>
      </c>
      <c r="F860" s="46">
        <v>-3.9403734945703796E-2</v>
      </c>
      <c r="G860" s="46">
        <v>0.10852704630885983</v>
      </c>
      <c r="H860" s="46">
        <v>6.9120765236105469E-2</v>
      </c>
      <c r="I860" s="46">
        <v>6.7181720829837824E-2</v>
      </c>
    </row>
    <row r="861" spans="1:9">
      <c r="A861" s="46">
        <v>0.81200787401574803</v>
      </c>
      <c r="B861" s="46">
        <v>0.98695873033512849</v>
      </c>
      <c r="C861" s="46">
        <v>1.4386404999826079</v>
      </c>
      <c r="D861" s="46">
        <v>2.0973118687444137</v>
      </c>
      <c r="E861" s="46">
        <v>0.91058734718856338</v>
      </c>
      <c r="F861" s="46">
        <v>-1.3127053659805118E-2</v>
      </c>
      <c r="G861" s="46">
        <v>7.2739714082623808E-2</v>
      </c>
      <c r="H861" s="46">
        <v>7.4065646224688655E-2</v>
      </c>
      <c r="I861" s="46">
        <v>-4.6832725602414084E-3</v>
      </c>
    </row>
    <row r="862" spans="1:9">
      <c r="A862" s="46">
        <v>0.81299212598425197</v>
      </c>
      <c r="B862" s="46">
        <v>0.94140019374607609</v>
      </c>
      <c r="C862" s="46">
        <v>1.3682170589302365</v>
      </c>
      <c r="D862" s="46">
        <v>1.5290078761254853</v>
      </c>
      <c r="E862" s="46">
        <v>2.4731483172279458</v>
      </c>
      <c r="F862" s="46">
        <v>-6.0386944208789484E-2</v>
      </c>
      <c r="G862" s="46">
        <v>6.2701695084489403E-2</v>
      </c>
      <c r="H862" s="46">
        <v>4.2461907809486485E-2</v>
      </c>
      <c r="I862" s="46">
        <v>4.5274598067895813E-2</v>
      </c>
    </row>
    <row r="863" spans="1:9">
      <c r="A863" s="46">
        <v>0.8139763779527559</v>
      </c>
      <c r="B863" s="46">
        <v>0.77892852135529356</v>
      </c>
      <c r="C863" s="46">
        <v>1.2244561563897014</v>
      </c>
      <c r="D863" s="46">
        <v>2.0367703830010662</v>
      </c>
      <c r="E863" s="46">
        <v>2.0700021431370321</v>
      </c>
      <c r="F863" s="46">
        <v>-0.2498359942464817</v>
      </c>
      <c r="G863" s="46">
        <v>4.0499358290472035E-2</v>
      </c>
      <c r="H863" s="46">
        <v>7.1136540776922524E-2</v>
      </c>
      <c r="I863" s="46">
        <v>3.6377482130432078E-2</v>
      </c>
    </row>
    <row r="864" spans="1:9">
      <c r="A864" s="46">
        <v>0.81496062992125984</v>
      </c>
      <c r="B864" s="46">
        <v>1.5624908441788961</v>
      </c>
      <c r="C864" s="46">
        <v>1.7498990573791096</v>
      </c>
      <c r="D864" s="46">
        <v>2.0679198036185653</v>
      </c>
      <c r="E864" s="46">
        <v>3.5799804016125596</v>
      </c>
      <c r="F864" s="46">
        <v>0.44628124288574472</v>
      </c>
      <c r="G864" s="46">
        <v>0.11191162095482587</v>
      </c>
      <c r="H864" s="46">
        <v>7.2654317621268671E-2</v>
      </c>
      <c r="I864" s="46">
        <v>6.3767866299386272E-2</v>
      </c>
    </row>
    <row r="865" spans="1:9">
      <c r="A865" s="46">
        <v>0.81594488188976377</v>
      </c>
      <c r="B865" s="46">
        <v>1.1720223441678406</v>
      </c>
      <c r="C865" s="46">
        <v>2.6186605205673663</v>
      </c>
      <c r="D865" s="46">
        <v>2.7470516864017345</v>
      </c>
      <c r="E865" s="46">
        <v>3.6748903735541623</v>
      </c>
      <c r="F865" s="46">
        <v>0.15873075596271133</v>
      </c>
      <c r="G865" s="46">
        <v>0.19253258706949078</v>
      </c>
      <c r="H865" s="46">
        <v>0.10105282225173909</v>
      </c>
      <c r="I865" s="46">
        <v>6.5076165094723457E-2</v>
      </c>
    </row>
    <row r="866" spans="1:9">
      <c r="A866" s="46">
        <v>0.81692913385826771</v>
      </c>
      <c r="B866" s="46">
        <v>0.92844486351930144</v>
      </c>
      <c r="C866" s="46">
        <v>0.69215960088862893</v>
      </c>
      <c r="D866" s="46">
        <v>0.75597905699751089</v>
      </c>
      <c r="E866" s="46">
        <v>0.88202890459634919</v>
      </c>
      <c r="F866" s="46">
        <v>-7.4244282268891196E-2</v>
      </c>
      <c r="G866" s="46">
        <v>-7.3587742566964737E-2</v>
      </c>
      <c r="H866" s="46">
        <v>-2.7974160557056704E-2</v>
      </c>
      <c r="I866" s="46">
        <v>-6.2765225930567492E-3</v>
      </c>
    </row>
    <row r="867" spans="1:9">
      <c r="A867" s="46">
        <v>0.81791338582677164</v>
      </c>
      <c r="B867" s="46">
        <v>1.2338545849346227</v>
      </c>
      <c r="C867" s="46">
        <v>1.3812677240132967</v>
      </c>
      <c r="D867" s="46">
        <v>1.1215980182510641</v>
      </c>
      <c r="E867" s="46">
        <v>1.3919437048097736</v>
      </c>
      <c r="F867" s="46">
        <v>0.21014307812992553</v>
      </c>
      <c r="G867" s="46">
        <v>6.4600343613285691E-2</v>
      </c>
      <c r="H867" s="46">
        <v>1.1475447040207018E-2</v>
      </c>
      <c r="I867" s="46">
        <v>1.6535055957371435E-2</v>
      </c>
    </row>
    <row r="868" spans="1:9">
      <c r="A868" s="46">
        <v>0.81889763779527558</v>
      </c>
      <c r="B868" s="46">
        <v>1.3013170648928365</v>
      </c>
      <c r="C868" s="46">
        <v>1.9971428470494585</v>
      </c>
      <c r="D868" s="46">
        <v>3.0081718772296924</v>
      </c>
      <c r="E868" s="46">
        <v>3.692856623287009</v>
      </c>
      <c r="F868" s="46">
        <v>0.26337687844150698</v>
      </c>
      <c r="G868" s="46">
        <v>0.13834351653928628</v>
      </c>
      <c r="H868" s="46">
        <v>0.11013325444916307</v>
      </c>
      <c r="I868" s="46">
        <v>6.5320015560157041E-2</v>
      </c>
    </row>
    <row r="869" spans="1:9">
      <c r="A869" s="46">
        <v>0.81988188976377951</v>
      </c>
      <c r="B869" s="46">
        <v>0.69600289691200357</v>
      </c>
      <c r="C869" s="46">
        <v>0.87698306435684925</v>
      </c>
      <c r="D869" s="46">
        <v>0.81664765008761619</v>
      </c>
      <c r="E869" s="46">
        <v>2.0773441118029514</v>
      </c>
      <c r="F869" s="46">
        <v>-0.3624014564264893</v>
      </c>
      <c r="G869" s="46">
        <v>-2.6253519535599491E-2</v>
      </c>
      <c r="H869" s="46">
        <v>-2.0254754998958874E-2</v>
      </c>
      <c r="I869" s="46">
        <v>3.6554510424774297E-2</v>
      </c>
    </row>
    <row r="870" spans="1:9">
      <c r="A870" s="46">
        <v>0.82086614173228345</v>
      </c>
      <c r="B870" s="46">
        <v>1.4554217496271096</v>
      </c>
      <c r="C870" s="46">
        <v>2.2236341625907143</v>
      </c>
      <c r="D870" s="46">
        <v>4.9573639838258634</v>
      </c>
      <c r="E870" s="46">
        <v>3.6925131812688381</v>
      </c>
      <c r="F870" s="46">
        <v>0.37529572090817281</v>
      </c>
      <c r="G870" s="46">
        <v>0.15982857352390448</v>
      </c>
      <c r="H870" s="46">
        <v>0.16008741445908217</v>
      </c>
      <c r="I870" s="46">
        <v>6.5315365257903976E-2</v>
      </c>
    </row>
    <row r="871" spans="1:9">
      <c r="A871" s="46">
        <v>0.82185039370078738</v>
      </c>
      <c r="B871" s="46">
        <v>0.7695097870921267</v>
      </c>
      <c r="C871" s="46">
        <v>0.69281359838100409</v>
      </c>
      <c r="D871" s="46">
        <v>0.74249048872365631</v>
      </c>
      <c r="E871" s="46">
        <v>1.2292132015070245</v>
      </c>
      <c r="F871" s="46">
        <v>-0.26200160701589015</v>
      </c>
      <c r="G871" s="46">
        <v>-7.3398858755688093E-2</v>
      </c>
      <c r="H871" s="46">
        <v>-2.9774521818711798E-2</v>
      </c>
      <c r="I871" s="46">
        <v>1.0318714556718641E-2</v>
      </c>
    </row>
    <row r="872" spans="1:9">
      <c r="A872" s="46">
        <v>0.82283464566929132</v>
      </c>
      <c r="B872" s="46">
        <v>0.80854388842978875</v>
      </c>
      <c r="C872" s="46">
        <v>0.96039388786053415</v>
      </c>
      <c r="D872" s="46">
        <v>0.66399284614073117</v>
      </c>
      <c r="E872" s="46">
        <v>0.37507953727163679</v>
      </c>
      <c r="F872" s="46">
        <v>-0.21252031766612939</v>
      </c>
      <c r="G872" s="46">
        <v>-8.0823557631001137E-3</v>
      </c>
      <c r="H872" s="46">
        <v>-4.0948390344818321E-2</v>
      </c>
      <c r="I872" s="46">
        <v>-4.9030858805529549E-2</v>
      </c>
    </row>
    <row r="873" spans="1:9">
      <c r="A873" s="46">
        <v>0.82381889763779526</v>
      </c>
      <c r="B873" s="46">
        <v>1.1281718919918404</v>
      </c>
      <c r="C873" s="46">
        <v>1.8403987902855126</v>
      </c>
      <c r="D873" s="46">
        <v>2.459989927817674</v>
      </c>
      <c r="E873" s="46">
        <v>9.6123912550685624</v>
      </c>
      <c r="F873" s="46">
        <v>0.12059852798381024</v>
      </c>
      <c r="G873" s="46">
        <v>0.12199645639766568</v>
      </c>
      <c r="H873" s="46">
        <v>9.0015725555283005E-2</v>
      </c>
      <c r="I873" s="46">
        <v>0.11315265109505208</v>
      </c>
    </row>
    <row r="874" spans="1:9">
      <c r="A874" s="46">
        <v>0.82480314960629919</v>
      </c>
      <c r="B874" s="46">
        <v>1.0747333511218826</v>
      </c>
      <c r="C874" s="46">
        <v>1.0549115058093248</v>
      </c>
      <c r="D874" s="46">
        <v>1.9334813486298184</v>
      </c>
      <c r="E874" s="46">
        <v>2.3393406207096374</v>
      </c>
      <c r="F874" s="46">
        <v>7.2072585343244774E-2</v>
      </c>
      <c r="G874" s="46">
        <v>1.0691376532077589E-2</v>
      </c>
      <c r="H874" s="46">
        <v>6.5932218558983763E-2</v>
      </c>
      <c r="I874" s="46">
        <v>4.2493455181947346E-2</v>
      </c>
    </row>
    <row r="875" spans="1:9">
      <c r="A875" s="46">
        <v>0.82578740157480313</v>
      </c>
      <c r="B875" s="46">
        <v>1.0098559709012875</v>
      </c>
      <c r="C875" s="46">
        <v>2.4814148066520803</v>
      </c>
      <c r="D875" s="46">
        <v>1.9067251310810966</v>
      </c>
      <c r="E875" s="46">
        <v>3.6162070939115138</v>
      </c>
      <c r="F875" s="46">
        <v>9.807717616351689E-3</v>
      </c>
      <c r="G875" s="46">
        <v>0.18176577681291162</v>
      </c>
      <c r="H875" s="46">
        <v>6.4538717940791343E-2</v>
      </c>
      <c r="I875" s="46">
        <v>6.4271285621815194E-2</v>
      </c>
    </row>
    <row r="876" spans="1:9">
      <c r="A876" s="46">
        <v>0.82677165354330706</v>
      </c>
      <c r="B876" s="46">
        <v>1.0581928269028069</v>
      </c>
      <c r="C876" s="46">
        <v>1.111031528261073</v>
      </c>
      <c r="D876" s="46">
        <v>1.0265114250628502</v>
      </c>
      <c r="E876" s="46">
        <v>4.8825187773531757</v>
      </c>
      <c r="F876" s="46">
        <v>5.656257288129355E-2</v>
      </c>
      <c r="G876" s="46">
        <v>2.1057777705526075E-2</v>
      </c>
      <c r="H876" s="46">
        <v>2.6166087529719715E-3</v>
      </c>
      <c r="I876" s="46">
        <v>7.9283061480468292E-2</v>
      </c>
    </row>
    <row r="877" spans="1:9">
      <c r="A877" s="46">
        <v>0.827755905511811</v>
      </c>
      <c r="B877" s="46">
        <v>0.85254539940576757</v>
      </c>
      <c r="C877" s="46">
        <v>1.9604085366210706</v>
      </c>
      <c r="D877" s="46">
        <v>1.437210403818123</v>
      </c>
      <c r="E877" s="46">
        <v>1.365946792684662</v>
      </c>
      <c r="F877" s="46">
        <v>-0.1595288168075143</v>
      </c>
      <c r="G877" s="46">
        <v>0.13463057771480172</v>
      </c>
      <c r="H877" s="46">
        <v>3.6270401518045718E-2</v>
      </c>
      <c r="I877" s="46">
        <v>1.5592390460372484E-2</v>
      </c>
    </row>
    <row r="878" spans="1:9">
      <c r="A878" s="46">
        <v>0.82874015748031493</v>
      </c>
      <c r="B878" s="46">
        <v>0.78449179581965611</v>
      </c>
      <c r="C878" s="46">
        <v>1.1632835244934789</v>
      </c>
      <c r="D878" s="46">
        <v>3.3171210458696914</v>
      </c>
      <c r="E878" s="46">
        <v>12.914274243812647</v>
      </c>
      <c r="F878" s="46">
        <v>-0.2427191647099334</v>
      </c>
      <c r="G878" s="46">
        <v>3.0249326201591951E-2</v>
      </c>
      <c r="H878" s="46">
        <v>0.11990972518736003</v>
      </c>
      <c r="I878" s="46">
        <v>0.12791666150710373</v>
      </c>
    </row>
    <row r="879" spans="1:9">
      <c r="A879" s="46">
        <v>0.82972440944881887</v>
      </c>
      <c r="B879" s="46">
        <v>1.0736979825852933</v>
      </c>
      <c r="C879" s="46">
        <v>1.8637357587886643</v>
      </c>
      <c r="D879" s="46">
        <v>2.5509900934745686</v>
      </c>
      <c r="E879" s="46">
        <v>2.7915701084982874</v>
      </c>
      <c r="F879" s="46">
        <v>7.1108748519141132E-2</v>
      </c>
      <c r="G879" s="46">
        <v>0.12451658918158941</v>
      </c>
      <c r="H879" s="46">
        <v>9.3648155576309816E-2</v>
      </c>
      <c r="I879" s="46">
        <v>5.1330210022211442E-2</v>
      </c>
    </row>
    <row r="880" spans="1:9">
      <c r="A880" s="46">
        <v>0.8307086614173228</v>
      </c>
      <c r="B880" s="46">
        <v>0.97773021006588068</v>
      </c>
      <c r="C880" s="46">
        <v>1.6598463432788799</v>
      </c>
      <c r="D880" s="46">
        <v>2.8933428635707261</v>
      </c>
      <c r="E880" s="46">
        <v>5.5418763798743864</v>
      </c>
      <c r="F880" s="46">
        <v>-2.2521505831708061E-2</v>
      </c>
      <c r="G880" s="46">
        <v>0.10134500675885645</v>
      </c>
      <c r="H880" s="46">
        <v>0.10624125338595743</v>
      </c>
      <c r="I880" s="46">
        <v>8.56166570071316E-2</v>
      </c>
    </row>
    <row r="881" spans="1:9">
      <c r="A881" s="46">
        <v>0.83169291338582674</v>
      </c>
      <c r="B881" s="46">
        <v>0.8284764256841991</v>
      </c>
      <c r="C881" s="46">
        <v>1.3467309894720469</v>
      </c>
      <c r="D881" s="46">
        <v>2.0780997139068091</v>
      </c>
      <c r="E881" s="46">
        <v>3.8400320430959858</v>
      </c>
      <c r="F881" s="46">
        <v>-0.18816689673374704</v>
      </c>
      <c r="G881" s="46">
        <v>5.9536033324740889E-2</v>
      </c>
      <c r="H881" s="46">
        <v>7.3145387704396242E-2</v>
      </c>
      <c r="I881" s="46">
        <v>6.7274035556053324E-2</v>
      </c>
    </row>
    <row r="882" spans="1:9">
      <c r="A882" s="46">
        <v>0.83267716535433067</v>
      </c>
      <c r="B882" s="46">
        <v>0.89972050467495002</v>
      </c>
      <c r="C882" s="46">
        <v>1.0451412992043465</v>
      </c>
      <c r="D882" s="46">
        <v>1.3315633662607889</v>
      </c>
      <c r="E882" s="46">
        <v>1.7402490233133039</v>
      </c>
      <c r="F882" s="46">
        <v>-0.105671114249742</v>
      </c>
      <c r="G882" s="46">
        <v>8.830418165144965E-3</v>
      </c>
      <c r="H882" s="46">
        <v>2.8635371527149862E-2</v>
      </c>
      <c r="I882" s="46">
        <v>2.7701410991646268E-2</v>
      </c>
    </row>
    <row r="883" spans="1:9">
      <c r="A883" s="46">
        <v>0.83366141732283461</v>
      </c>
      <c r="B883" s="46">
        <v>0.72596633960610557</v>
      </c>
      <c r="C883" s="46">
        <v>1.1023229165358204</v>
      </c>
      <c r="D883" s="46">
        <v>1.9500788219201104</v>
      </c>
      <c r="E883" s="46">
        <v>1.643900255998084</v>
      </c>
      <c r="F883" s="46">
        <v>-0.32025162941111068</v>
      </c>
      <c r="G883" s="46">
        <v>1.9483939103188862E-2</v>
      </c>
      <c r="H883" s="46">
        <v>6.6786979325622109E-2</v>
      </c>
      <c r="I883" s="46">
        <v>2.4853581162969186E-2</v>
      </c>
    </row>
    <row r="884" spans="1:9">
      <c r="A884" s="46">
        <v>0.83464566929133854</v>
      </c>
      <c r="B884" s="46">
        <v>1.2714866975611874</v>
      </c>
      <c r="C884" s="46">
        <v>1.6927097951962404</v>
      </c>
      <c r="D884" s="46">
        <v>2.647876079732812</v>
      </c>
      <c r="E884" s="46">
        <v>2.7732466541968623</v>
      </c>
      <c r="F884" s="46">
        <v>0.24018684382073865</v>
      </c>
      <c r="G884" s="46">
        <v>0.10526613478504161</v>
      </c>
      <c r="H884" s="46">
        <v>9.7375783929573245E-2</v>
      </c>
      <c r="I884" s="46">
        <v>5.1000935559012597E-2</v>
      </c>
    </row>
    <row r="885" spans="1:9">
      <c r="A885" s="46">
        <v>0.83562992125984248</v>
      </c>
      <c r="B885" s="46">
        <v>1.0347739133566345</v>
      </c>
      <c r="C885" s="46">
        <v>1.0091466393631858</v>
      </c>
      <c r="D885" s="46">
        <v>2.5765239099468609</v>
      </c>
      <c r="E885" s="46">
        <v>2.9191085356865094</v>
      </c>
      <c r="F885" s="46">
        <v>3.4182961654258853E-2</v>
      </c>
      <c r="G885" s="46">
        <v>1.8210124385297677E-3</v>
      </c>
      <c r="H885" s="46">
        <v>9.464411687535082E-2</v>
      </c>
      <c r="I885" s="46">
        <v>5.3563913683505472E-2</v>
      </c>
    </row>
    <row r="886" spans="1:9">
      <c r="A886" s="46">
        <v>0.83661417322834641</v>
      </c>
      <c r="B886" s="46">
        <v>1.030456440020624</v>
      </c>
      <c r="C886" s="46">
        <v>1.7350753942071024</v>
      </c>
      <c r="D886" s="46">
        <v>1.0902694031060645</v>
      </c>
      <c r="E886" s="46">
        <v>2.5505275997286687</v>
      </c>
      <c r="F886" s="46">
        <v>3.0001849732599992E-2</v>
      </c>
      <c r="G886" s="46">
        <v>0.11021017346581947</v>
      </c>
      <c r="H886" s="46">
        <v>8.6424824515247637E-3</v>
      </c>
      <c r="I886" s="46">
        <v>4.6815011981173889E-2</v>
      </c>
    </row>
    <row r="887" spans="1:9">
      <c r="A887" s="46">
        <v>0.83759842519685035</v>
      </c>
      <c r="B887" s="46">
        <v>1.5507622487344925</v>
      </c>
      <c r="C887" s="46">
        <v>2.2574566993452376</v>
      </c>
      <c r="D887" s="46">
        <v>2.7955337751159388</v>
      </c>
      <c r="E887" s="46">
        <v>5.85869536488892</v>
      </c>
      <c r="F887" s="46">
        <v>0.43874658342734907</v>
      </c>
      <c r="G887" s="46">
        <v>0.16284776506511961</v>
      </c>
      <c r="H887" s="46">
        <v>0.10280230633704175</v>
      </c>
      <c r="I887" s="46">
        <v>8.8396347241214909E-2</v>
      </c>
    </row>
    <row r="888" spans="1:9">
      <c r="A888" s="46">
        <v>0.83858267716535428</v>
      </c>
      <c r="B888" s="46">
        <v>0.82173177753531712</v>
      </c>
      <c r="C888" s="46">
        <v>1.5845874395653561</v>
      </c>
      <c r="D888" s="46">
        <v>0.70397883584886989</v>
      </c>
      <c r="E888" s="46">
        <v>1.4130157532310781</v>
      </c>
      <c r="F888" s="46">
        <v>-0.19634124187648086</v>
      </c>
      <c r="G888" s="46">
        <v>9.2064816590550005E-2</v>
      </c>
      <c r="H888" s="46">
        <v>-3.510069859906606E-2</v>
      </c>
      <c r="I888" s="46">
        <v>1.7286312621186899E-2</v>
      </c>
    </row>
    <row r="889" spans="1:9">
      <c r="A889" s="46">
        <v>0.83956692913385822</v>
      </c>
      <c r="B889" s="46">
        <v>0.9025084043137378</v>
      </c>
      <c r="C889" s="46">
        <v>1.0774488169132173</v>
      </c>
      <c r="D889" s="46">
        <v>0.56270836634922294</v>
      </c>
      <c r="E889" s="46">
        <v>1.5292651646175894</v>
      </c>
      <c r="F889" s="46">
        <v>-0.10257727655947063</v>
      </c>
      <c r="G889" s="46">
        <v>1.4919208032570644E-2</v>
      </c>
      <c r="H889" s="46">
        <v>-5.7499378443018459E-2</v>
      </c>
      <c r="I889" s="46">
        <v>2.1239366773355133E-2</v>
      </c>
    </row>
    <row r="890" spans="1:9">
      <c r="A890" s="46">
        <v>0.84055118110236215</v>
      </c>
      <c r="B890" s="46">
        <v>1.1739584634486397</v>
      </c>
      <c r="C890" s="46">
        <v>0.95050277999955257</v>
      </c>
      <c r="D890" s="46">
        <v>1.1864125563026657</v>
      </c>
      <c r="E890" s="46">
        <v>0.53844375149556034</v>
      </c>
      <c r="F890" s="46">
        <v>0.16038134041257693</v>
      </c>
      <c r="G890" s="46">
        <v>-1.0152838456393545E-2</v>
      </c>
      <c r="H890" s="46">
        <v>1.7093409531783378E-2</v>
      </c>
      <c r="I890" s="46">
        <v>-3.0953612094431964E-2</v>
      </c>
    </row>
    <row r="891" spans="1:9">
      <c r="A891" s="46">
        <v>0.84153543307086609</v>
      </c>
      <c r="B891" s="46">
        <v>0.81370029106724173</v>
      </c>
      <c r="C891" s="46">
        <v>0.81785707453728318</v>
      </c>
      <c r="D891" s="46">
        <v>1.2353822941434003</v>
      </c>
      <c r="E891" s="46">
        <v>1.5926095344937348</v>
      </c>
      <c r="F891" s="46">
        <v>-0.20616317357129188</v>
      </c>
      <c r="G891" s="46">
        <v>-4.0213536630042623E-2</v>
      </c>
      <c r="H891" s="46">
        <v>2.113804720929351E-2</v>
      </c>
      <c r="I891" s="46">
        <v>2.3268694378528854E-2</v>
      </c>
    </row>
    <row r="892" spans="1:9">
      <c r="A892" s="46">
        <v>0.84251968503937003</v>
      </c>
      <c r="B892" s="46">
        <v>0.94250035744220517</v>
      </c>
      <c r="C892" s="46">
        <v>1.3003604915941884</v>
      </c>
      <c r="D892" s="46">
        <v>0.50956458788971215</v>
      </c>
      <c r="E892" s="46">
        <v>0.78179219748576567</v>
      </c>
      <c r="F892" s="46">
        <v>-5.9218980411019084E-2</v>
      </c>
      <c r="G892" s="46">
        <v>5.2528305450582222E-2</v>
      </c>
      <c r="H892" s="46">
        <v>-6.7419866715106511E-2</v>
      </c>
      <c r="I892" s="46">
        <v>-1.2308315293262484E-2</v>
      </c>
    </row>
    <row r="893" spans="1:9">
      <c r="A893" s="46">
        <v>0.84350393700787396</v>
      </c>
      <c r="B893" s="46">
        <v>0.70525601623878664</v>
      </c>
      <c r="C893" s="46">
        <v>0.60122518602084496</v>
      </c>
      <c r="D893" s="46">
        <v>0.53041421706353409</v>
      </c>
      <c r="E893" s="46">
        <v>0.54387065796925349</v>
      </c>
      <c r="F893" s="46">
        <v>-0.34919439848943146</v>
      </c>
      <c r="G893" s="46">
        <v>-0.10175714581304487</v>
      </c>
      <c r="H893" s="46">
        <v>-6.3409703605128889E-2</v>
      </c>
      <c r="I893" s="46">
        <v>-3.0452191074088704E-2</v>
      </c>
    </row>
    <row r="894" spans="1:9">
      <c r="A894" s="46">
        <v>0.84448818897637801</v>
      </c>
      <c r="B894" s="46">
        <v>0.88221208987049127</v>
      </c>
      <c r="C894" s="46">
        <v>0.93887676616283045</v>
      </c>
      <c r="D894" s="46">
        <v>3.2350345939950325</v>
      </c>
      <c r="E894" s="46">
        <v>5.0890174396914505</v>
      </c>
      <c r="F894" s="46">
        <v>-0.12532278717657672</v>
      </c>
      <c r="G894" s="46">
        <v>-1.2614209565945689E-2</v>
      </c>
      <c r="H894" s="46">
        <v>0.1174039621557212</v>
      </c>
      <c r="I894" s="46">
        <v>8.1354238726980221E-2</v>
      </c>
    </row>
    <row r="895" spans="1:9">
      <c r="A895" s="46">
        <v>0.84547244094488194</v>
      </c>
      <c r="B895" s="46">
        <v>1.2542400234172935</v>
      </c>
      <c r="C895" s="46">
        <v>1.4155718023136279</v>
      </c>
      <c r="D895" s="46">
        <v>2.6985603149755089</v>
      </c>
      <c r="E895" s="46">
        <v>3.6684924365420337</v>
      </c>
      <c r="F895" s="46">
        <v>0.22652983012877922</v>
      </c>
      <c r="G895" s="46">
        <v>6.9506710008711003E-2</v>
      </c>
      <c r="H895" s="46">
        <v>9.9271841412397921E-2</v>
      </c>
      <c r="I895" s="46">
        <v>6.4989039871969384E-2</v>
      </c>
    </row>
    <row r="896" spans="1:9">
      <c r="A896" s="46">
        <v>0.84645669291338588</v>
      </c>
      <c r="B896" s="46">
        <v>1.102495187791628</v>
      </c>
      <c r="C896" s="46">
        <v>0.87425208573805835</v>
      </c>
      <c r="D896" s="46">
        <v>0.80802682420232208</v>
      </c>
      <c r="E896" s="46">
        <v>3.2973869660159973</v>
      </c>
      <c r="F896" s="46">
        <v>9.7575963514488315E-2</v>
      </c>
      <c r="G896" s="46">
        <v>-2.6877303459186978E-2</v>
      </c>
      <c r="H896" s="46">
        <v>-2.1316002274189162E-2</v>
      </c>
      <c r="I896" s="46">
        <v>5.9656516316533702E-2</v>
      </c>
    </row>
    <row r="897" spans="1:9">
      <c r="A897" s="46">
        <v>0.84744094488188981</v>
      </c>
      <c r="B897" s="46">
        <v>1.1000623421949971</v>
      </c>
      <c r="C897" s="46">
        <v>1.8810834036709296</v>
      </c>
      <c r="D897" s="46">
        <v>3.5269704993466364</v>
      </c>
      <c r="E897" s="46">
        <v>8.0596511876191936</v>
      </c>
      <c r="F897" s="46">
        <v>9.5366852921098075E-2</v>
      </c>
      <c r="G897" s="46">
        <v>0.12636957788110159</v>
      </c>
      <c r="H897" s="46">
        <v>0.12604392869849218</v>
      </c>
      <c r="I897" s="46">
        <v>0.10434351393058694</v>
      </c>
    </row>
    <row r="898" spans="1:9">
      <c r="A898" s="46">
        <v>0.84842519685039375</v>
      </c>
      <c r="B898" s="46">
        <v>0.69615843017436885</v>
      </c>
      <c r="C898" s="46">
        <v>0.55338659231010701</v>
      </c>
      <c r="D898" s="46">
        <v>0.69881336009348893</v>
      </c>
      <c r="E898" s="46">
        <v>1.8765296869089205</v>
      </c>
      <c r="F898" s="46">
        <v>-0.36217801499052021</v>
      </c>
      <c r="G898" s="46">
        <v>-0.11833968795373195</v>
      </c>
      <c r="H898" s="46">
        <v>-3.5837158228237104E-2</v>
      </c>
      <c r="I898" s="46">
        <v>3.1471207991479969E-2</v>
      </c>
    </row>
    <row r="899" spans="1:9">
      <c r="A899" s="46">
        <v>0.84940944881889768</v>
      </c>
      <c r="B899" s="46">
        <v>0.88061565417039867</v>
      </c>
      <c r="C899" s="46">
        <v>0.87706846794467963</v>
      </c>
      <c r="D899" s="46">
        <v>0.83651328985945039</v>
      </c>
      <c r="E899" s="46">
        <v>1.787215756074265</v>
      </c>
      <c r="F899" s="46">
        <v>-0.12713400910897271</v>
      </c>
      <c r="G899" s="46">
        <v>-2.6234043804966682E-2</v>
      </c>
      <c r="H899" s="46">
        <v>-1.7851287122246654E-2</v>
      </c>
      <c r="I899" s="46">
        <v>2.9032948268027936E-2</v>
      </c>
    </row>
    <row r="900" spans="1:9">
      <c r="A900" s="46">
        <v>0.85039370078740162</v>
      </c>
      <c r="B900" s="46">
        <v>0.8580001227240327</v>
      </c>
      <c r="C900" s="46">
        <v>1.2913754264906454</v>
      </c>
      <c r="D900" s="46">
        <v>1.2242551124214254</v>
      </c>
      <c r="E900" s="46">
        <v>1.1571452040527068</v>
      </c>
      <c r="F900" s="46">
        <v>-0.15315103645918185</v>
      </c>
      <c r="G900" s="46">
        <v>5.1141574489659794E-2</v>
      </c>
      <c r="H900" s="46">
        <v>2.0233258755352698E-2</v>
      </c>
      <c r="I900" s="46">
        <v>7.2977970407360065E-3</v>
      </c>
    </row>
    <row r="901" spans="1:9">
      <c r="A901" s="46">
        <v>0.85137795275590555</v>
      </c>
      <c r="B901" s="46">
        <v>1.2253148434004624</v>
      </c>
      <c r="C901" s="46">
        <v>1.6601280345743279</v>
      </c>
      <c r="D901" s="46">
        <v>1.1620852605587277</v>
      </c>
      <c r="E901" s="46">
        <v>1.1769846418636016</v>
      </c>
      <c r="F901" s="46">
        <v>0.20319782599477357</v>
      </c>
      <c r="G901" s="46">
        <v>0.10137894573115733</v>
      </c>
      <c r="H901" s="46">
        <v>1.5021602971278978E-2</v>
      </c>
      <c r="I901" s="46">
        <v>8.1477889824456314E-3</v>
      </c>
    </row>
    <row r="902" spans="1:9">
      <c r="A902" s="46">
        <v>0.85236220472440949</v>
      </c>
      <c r="B902" s="46">
        <v>0.89694220572193317</v>
      </c>
      <c r="C902" s="46">
        <v>1.1176333401568088</v>
      </c>
      <c r="D902" s="46">
        <v>1.2320723551436608</v>
      </c>
      <c r="E902" s="46">
        <v>1.8082762514842756</v>
      </c>
      <c r="F902" s="46">
        <v>-0.1087638496323797</v>
      </c>
      <c r="G902" s="46">
        <v>2.2242672087670251E-2</v>
      </c>
      <c r="H902" s="46">
        <v>2.086975932111992E-2</v>
      </c>
      <c r="I902" s="46">
        <v>2.9618702213035881E-2</v>
      </c>
    </row>
    <row r="903" spans="1:9">
      <c r="A903" s="46">
        <v>0.85334645669291342</v>
      </c>
      <c r="B903" s="46">
        <v>0.90873438665525186</v>
      </c>
      <c r="C903" s="46">
        <v>1.2394654584713043</v>
      </c>
      <c r="D903" s="46">
        <v>1.638921181451062</v>
      </c>
      <c r="E903" s="46">
        <v>3.1127793113728179</v>
      </c>
      <c r="F903" s="46">
        <v>-9.5702431404148858E-2</v>
      </c>
      <c r="G903" s="46">
        <v>4.2936040959292168E-2</v>
      </c>
      <c r="H903" s="46">
        <v>4.9403820919173072E-2</v>
      </c>
      <c r="I903" s="46">
        <v>5.6775799817911796E-2</v>
      </c>
    </row>
    <row r="904" spans="1:9">
      <c r="A904" s="46">
        <v>0.85433070866141736</v>
      </c>
      <c r="B904" s="46">
        <v>0.76278053594436601</v>
      </c>
      <c r="C904" s="46">
        <v>0.59969530217013256</v>
      </c>
      <c r="D904" s="46">
        <v>1.4638275298658481</v>
      </c>
      <c r="E904" s="46">
        <v>4.9741273123590339</v>
      </c>
      <c r="F904" s="46">
        <v>-0.27078492217245198</v>
      </c>
      <c r="G904" s="46">
        <v>-0.10226671649432366</v>
      </c>
      <c r="H904" s="46">
        <v>3.8105460113059222E-2</v>
      </c>
      <c r="I904" s="46">
        <v>8.021249703112085E-2</v>
      </c>
    </row>
    <row r="905" spans="1:9">
      <c r="A905" s="46">
        <v>0.85531496062992129</v>
      </c>
      <c r="B905" s="46">
        <v>0.7290670821590991</v>
      </c>
      <c r="C905" s="46">
        <v>0.62861993922069892</v>
      </c>
      <c r="D905" s="46">
        <v>0.91877661991909199</v>
      </c>
      <c r="E905" s="46">
        <v>1.603819793401837</v>
      </c>
      <c r="F905" s="46">
        <v>-0.31598953178437378</v>
      </c>
      <c r="G905" s="46">
        <v>-9.2845687015216893E-2</v>
      </c>
      <c r="H905" s="46">
        <v>-8.4712254813233794E-3</v>
      </c>
      <c r="I905" s="46">
        <v>2.3619407743978325E-2</v>
      </c>
    </row>
    <row r="906" spans="1:9">
      <c r="A906" s="46">
        <v>0.85629921259842523</v>
      </c>
      <c r="B906" s="46">
        <v>0.90831104599969548</v>
      </c>
      <c r="C906" s="46">
        <v>1.402868004326131</v>
      </c>
      <c r="D906" s="46">
        <v>0.74319054768160964</v>
      </c>
      <c r="E906" s="46">
        <v>1.7154742248428287</v>
      </c>
      <c r="F906" s="46">
        <v>-9.6168397368024197E-2</v>
      </c>
      <c r="G906" s="46">
        <v>6.7703743134484975E-2</v>
      </c>
      <c r="H906" s="46">
        <v>-2.9680280996811102E-2</v>
      </c>
      <c r="I906" s="46">
        <v>2.6984477916887829E-2</v>
      </c>
    </row>
    <row r="907" spans="1:9">
      <c r="A907" s="46">
        <v>0.85728346456692917</v>
      </c>
      <c r="B907" s="46">
        <v>0.83912609712062169</v>
      </c>
      <c r="C907" s="46">
        <v>1.1046189469241365</v>
      </c>
      <c r="D907" s="46">
        <v>1.4812461451047956</v>
      </c>
      <c r="E907" s="46">
        <v>2.0334366983124821</v>
      </c>
      <c r="F907" s="46">
        <v>-0.17539428926616266</v>
      </c>
      <c r="G907" s="46">
        <v>1.9900086216932539E-2</v>
      </c>
      <c r="H907" s="46">
        <v>3.9288372343702034E-2</v>
      </c>
      <c r="I907" s="46">
        <v>3.5486365822736801E-2</v>
      </c>
    </row>
    <row r="908" spans="1:9">
      <c r="A908" s="46">
        <v>0.8582677165354331</v>
      </c>
      <c r="B908" s="46">
        <v>1.3211485978307869</v>
      </c>
      <c r="C908" s="46">
        <v>1.2118359032861297</v>
      </c>
      <c r="D908" s="46">
        <v>2.3895883960432909</v>
      </c>
      <c r="E908" s="46">
        <v>4.7211935681172221</v>
      </c>
      <c r="F908" s="46">
        <v>0.27850150810915925</v>
      </c>
      <c r="G908" s="46">
        <v>3.842729703046853E-2</v>
      </c>
      <c r="H908" s="46">
        <v>8.7112113188323653E-2</v>
      </c>
      <c r="I908" s="46">
        <v>7.7603082111558863E-2</v>
      </c>
    </row>
    <row r="909" spans="1:9">
      <c r="A909" s="46">
        <v>0.85925196850393704</v>
      </c>
      <c r="B909" s="46">
        <v>0.90907735538563483</v>
      </c>
      <c r="C909" s="46">
        <v>1.160410706613928</v>
      </c>
      <c r="D909" s="46">
        <v>0.59512784296909793</v>
      </c>
      <c r="E909" s="46">
        <v>0.71625603378150637</v>
      </c>
      <c r="F909" s="46">
        <v>-9.5325088991267917E-2</v>
      </c>
      <c r="G909" s="46">
        <v>2.9754799976106701E-2</v>
      </c>
      <c r="H909" s="46">
        <v>-5.1897903438313187E-2</v>
      </c>
      <c r="I909" s="46">
        <v>-1.6685879343045641E-2</v>
      </c>
    </row>
    <row r="910" spans="1:9">
      <c r="A910" s="46">
        <v>0.86023622047244097</v>
      </c>
      <c r="B910" s="46">
        <v>0.99406318780810377</v>
      </c>
      <c r="C910" s="46">
        <v>1.3324260981788578</v>
      </c>
      <c r="D910" s="46">
        <v>1.8446386989833958</v>
      </c>
      <c r="E910" s="46">
        <v>5.8523894766112301</v>
      </c>
      <c r="F910" s="46">
        <v>-5.954505122556044E-3</v>
      </c>
      <c r="G910" s="46">
        <v>5.740028289816862E-2</v>
      </c>
      <c r="H910" s="46">
        <v>6.1228343120658793E-2</v>
      </c>
      <c r="I910" s="46">
        <v>8.8342501769403697E-2</v>
      </c>
    </row>
    <row r="911" spans="1:9">
      <c r="A911" s="46">
        <v>0.86122047244094491</v>
      </c>
      <c r="B911" s="46">
        <v>1.4080235350187644</v>
      </c>
      <c r="C911" s="46">
        <v>1.92328323516054</v>
      </c>
      <c r="D911" s="46">
        <v>4.2652555510744437</v>
      </c>
      <c r="E911" s="46">
        <v>3.9334315859090134</v>
      </c>
      <c r="F911" s="46">
        <v>0.3421869728083437</v>
      </c>
      <c r="G911" s="46">
        <v>0.13080674878716242</v>
      </c>
      <c r="H911" s="46">
        <v>0.14505020973372346</v>
      </c>
      <c r="I911" s="46">
        <v>6.8475611097996061E-2</v>
      </c>
    </row>
    <row r="912" spans="1:9">
      <c r="A912" s="46">
        <v>0.86220472440944884</v>
      </c>
      <c r="B912" s="46">
        <v>1.1812566892861542</v>
      </c>
      <c r="C912" s="46">
        <v>1.0615130346306845</v>
      </c>
      <c r="D912" s="46">
        <v>1.5005067498640805</v>
      </c>
      <c r="E912" s="46">
        <v>4.7157160276835723</v>
      </c>
      <c r="F912" s="46">
        <v>0.166578862697531</v>
      </c>
      <c r="G912" s="46">
        <v>1.1939056306121899E-2</v>
      </c>
      <c r="H912" s="46">
        <v>4.0580288429808417E-2</v>
      </c>
      <c r="I912" s="46">
        <v>7.7545038310320918E-2</v>
      </c>
    </row>
    <row r="913" spans="1:9">
      <c r="A913" s="46">
        <v>0.86318897637795278</v>
      </c>
      <c r="B913" s="46">
        <v>1.0542204811313518</v>
      </c>
      <c r="C913" s="46">
        <v>1.0408282643452722</v>
      </c>
      <c r="D913" s="46">
        <v>0.96038500335915256</v>
      </c>
      <c r="E913" s="46">
        <v>1.736812936787699</v>
      </c>
      <c r="F913" s="46">
        <v>5.2801613377121012E-2</v>
      </c>
      <c r="G913" s="46">
        <v>8.003360842597701E-3</v>
      </c>
      <c r="H913" s="46">
        <v>-4.0421029751589385E-3</v>
      </c>
      <c r="I913" s="46">
        <v>2.760258940941504E-2</v>
      </c>
    </row>
    <row r="914" spans="1:9">
      <c r="A914" s="46">
        <v>0.86417322834645671</v>
      </c>
      <c r="B914" s="46">
        <v>1.0399384616363598</v>
      </c>
      <c r="C914" s="46">
        <v>1.1756063288606711</v>
      </c>
      <c r="D914" s="46">
        <v>2.4575996503313435</v>
      </c>
      <c r="E914" s="46">
        <v>7.4881364245949884</v>
      </c>
      <c r="F914" s="46">
        <v>3.9161539899078661E-2</v>
      </c>
      <c r="G914" s="46">
        <v>3.2356807812701192E-2</v>
      </c>
      <c r="H914" s="46">
        <v>8.9918512169066531E-2</v>
      </c>
      <c r="I914" s="46">
        <v>0.10066599790529393</v>
      </c>
    </row>
    <row r="915" spans="1:9">
      <c r="A915" s="46">
        <v>0.86515748031496065</v>
      </c>
      <c r="B915" s="46">
        <v>0.62957958673387826</v>
      </c>
      <c r="C915" s="46">
        <v>0.88189835666219196</v>
      </c>
      <c r="D915" s="46">
        <v>0.91663930988177544</v>
      </c>
      <c r="E915" s="46">
        <v>0.98434846880424842</v>
      </c>
      <c r="F915" s="46">
        <v>-0.46270300500005923</v>
      </c>
      <c r="G915" s="46">
        <v>-2.5135694299160481E-2</v>
      </c>
      <c r="H915" s="46">
        <v>-8.7041221200299806E-3</v>
      </c>
      <c r="I915" s="46">
        <v>-7.8876548286012653E-4</v>
      </c>
    </row>
    <row r="916" spans="1:9">
      <c r="A916" s="46">
        <v>0.86614173228346458</v>
      </c>
      <c r="B916" s="46">
        <v>1.0307011132113773</v>
      </c>
      <c r="C916" s="46">
        <v>0.95362165787043673</v>
      </c>
      <c r="D916" s="46">
        <v>1.6627060310065618</v>
      </c>
      <c r="E916" s="46">
        <v>5.0055510839690323</v>
      </c>
      <c r="F916" s="46">
        <v>3.0239263113754546E-2</v>
      </c>
      <c r="G916" s="46">
        <v>-9.4976542471933399E-3</v>
      </c>
      <c r="H916" s="46">
        <v>5.0844641429437877E-2</v>
      </c>
      <c r="I916" s="46">
        <v>8.0527375669650333E-2</v>
      </c>
    </row>
    <row r="917" spans="1:9">
      <c r="A917" s="46">
        <v>0.86712598425196852</v>
      </c>
      <c r="B917" s="46">
        <v>1.2093323193370533</v>
      </c>
      <c r="C917" s="46">
        <v>0.99057279685915511</v>
      </c>
      <c r="D917" s="46">
        <v>1.0646096562104355</v>
      </c>
      <c r="E917" s="46">
        <v>2.0025215905708751</v>
      </c>
      <c r="F917" s="46">
        <v>0.19006840510900447</v>
      </c>
      <c r="G917" s="46">
        <v>-1.8943840963829394E-3</v>
      </c>
      <c r="H917" s="46">
        <v>6.2608211986318468E-3</v>
      </c>
      <c r="I917" s="46">
        <v>3.4720359085521561E-2</v>
      </c>
    </row>
    <row r="918" spans="1:9">
      <c r="A918" s="46">
        <v>0.86811023622047245</v>
      </c>
      <c r="B918" s="46">
        <v>0.65017257617046953</v>
      </c>
      <c r="C918" s="46">
        <v>0.62360922939454366</v>
      </c>
      <c r="D918" s="46">
        <v>0.96040613273426501</v>
      </c>
      <c r="E918" s="46">
        <v>3.222700672806257</v>
      </c>
      <c r="F918" s="46">
        <v>-0.43051744953109772</v>
      </c>
      <c r="G918" s="46">
        <v>-9.4446268344871201E-2</v>
      </c>
      <c r="H918" s="46">
        <v>-4.03990290512358E-3</v>
      </c>
      <c r="I918" s="46">
        <v>5.8510986314575443E-2</v>
      </c>
    </row>
    <row r="919" spans="1:9">
      <c r="A919" s="46">
        <v>0.86909448818897639</v>
      </c>
      <c r="B919" s="46">
        <v>0.98453371033174231</v>
      </c>
      <c r="C919" s="46">
        <v>0.76786173584358308</v>
      </c>
      <c r="D919" s="46">
        <v>0.6847859584164161</v>
      </c>
      <c r="E919" s="46">
        <v>1.8313447265456297</v>
      </c>
      <c r="F919" s="46">
        <v>-1.5587140420867847E-2</v>
      </c>
      <c r="G919" s="46">
        <v>-5.2829118699148039E-2</v>
      </c>
      <c r="H919" s="46">
        <v>-3.7864895901375296E-2</v>
      </c>
      <c r="I919" s="46">
        <v>3.0252526012594528E-2</v>
      </c>
    </row>
    <row r="920" spans="1:9">
      <c r="A920" s="46">
        <v>0.87007874015748032</v>
      </c>
      <c r="B920" s="46">
        <v>1.220150878964247</v>
      </c>
      <c r="C920" s="46">
        <v>2.8356219454722957</v>
      </c>
      <c r="D920" s="46">
        <v>2.6333860139784551</v>
      </c>
      <c r="E920" s="46">
        <v>5.9320632254440948</v>
      </c>
      <c r="F920" s="46">
        <v>0.19897452238067229</v>
      </c>
      <c r="G920" s="46">
        <v>0.20845225884763446</v>
      </c>
      <c r="H920" s="46">
        <v>9.68270475913037E-2</v>
      </c>
      <c r="I920" s="46">
        <v>8.9018604129387432E-2</v>
      </c>
    </row>
    <row r="921" spans="1:9">
      <c r="A921" s="46">
        <v>0.87106299212598426</v>
      </c>
      <c r="B921" s="46">
        <v>0.93924641028390066</v>
      </c>
      <c r="C921" s="46">
        <v>1.4064156504528142</v>
      </c>
      <c r="D921" s="46">
        <v>0.71709756127622026</v>
      </c>
      <c r="E921" s="46">
        <v>2.040893316336597</v>
      </c>
      <c r="F921" s="46">
        <v>-6.2677416431661775E-2</v>
      </c>
      <c r="G921" s="46">
        <v>6.8208875182152087E-2</v>
      </c>
      <c r="H921" s="46">
        <v>-3.3254337891347491E-2</v>
      </c>
      <c r="I921" s="46">
        <v>3.5669380608541357E-2</v>
      </c>
    </row>
    <row r="922" spans="1:9">
      <c r="A922" s="46">
        <v>0.87204724409448819</v>
      </c>
      <c r="B922" s="46">
        <v>1.0755109888993906</v>
      </c>
      <c r="C922" s="46">
        <v>1.0910587969975065</v>
      </c>
      <c r="D922" s="46">
        <v>1.2748838335458705</v>
      </c>
      <c r="E922" s="46">
        <v>1.3433393632950557</v>
      </c>
      <c r="F922" s="46">
        <v>7.2795887153124697E-2</v>
      </c>
      <c r="G922" s="46">
        <v>1.7429719631084493E-2</v>
      </c>
      <c r="H922" s="46">
        <v>2.4285506351511981E-2</v>
      </c>
      <c r="I922" s="46">
        <v>1.4757928804282974E-2</v>
      </c>
    </row>
    <row r="923" spans="1:9">
      <c r="A923" s="46">
        <v>0.87303149606299213</v>
      </c>
      <c r="B923" s="46">
        <v>1.1364219720177491</v>
      </c>
      <c r="C923" s="46">
        <v>0.67783973967606281</v>
      </c>
      <c r="D923" s="46">
        <v>0.96563719494452382</v>
      </c>
      <c r="E923" s="46">
        <v>2.2767226385056456</v>
      </c>
      <c r="F923" s="46">
        <v>0.12788470556788878</v>
      </c>
      <c r="G923" s="46">
        <v>-7.7768878228248545E-2</v>
      </c>
      <c r="H923" s="46">
        <v>-3.496708990701028E-3</v>
      </c>
      <c r="I923" s="46">
        <v>4.1136848480377117E-2</v>
      </c>
    </row>
    <row r="924" spans="1:9">
      <c r="A924" s="46">
        <v>0.87401574803149606</v>
      </c>
      <c r="B924" s="46">
        <v>1.2866619963537473</v>
      </c>
      <c r="C924" s="46">
        <v>1.4854574409002523</v>
      </c>
      <c r="D924" s="46">
        <v>2.6234152544863951</v>
      </c>
      <c r="E924" s="46">
        <v>2.9856523012610161</v>
      </c>
      <c r="F924" s="46">
        <v>0.25205126502516184</v>
      </c>
      <c r="G924" s="46">
        <v>7.9144553166008588E-2</v>
      </c>
      <c r="H924" s="46">
        <v>9.6447700115916038E-2</v>
      </c>
      <c r="I924" s="46">
        <v>5.4690912467837673E-2</v>
      </c>
    </row>
    <row r="925" spans="1:9">
      <c r="A925" s="46">
        <v>0.875</v>
      </c>
      <c r="B925" s="46">
        <v>1.3639993197511087</v>
      </c>
      <c r="C925" s="46">
        <v>2.4320871851710377</v>
      </c>
      <c r="D925" s="46">
        <v>1.7225024964512035</v>
      </c>
      <c r="E925" s="46">
        <v>5.1054848271391817</v>
      </c>
      <c r="F925" s="46">
        <v>0.31042106070495001</v>
      </c>
      <c r="G925" s="46">
        <v>0.17774996252541547</v>
      </c>
      <c r="H925" s="46">
        <v>5.4377817322317702E-2</v>
      </c>
      <c r="I925" s="46">
        <v>8.1515770907162222E-2</v>
      </c>
    </row>
    <row r="926" spans="1:9">
      <c r="A926" s="46">
        <v>0.87598425196850394</v>
      </c>
      <c r="B926" s="46">
        <v>1.1794888608621044</v>
      </c>
      <c r="C926" s="46">
        <v>1.0895007194364679</v>
      </c>
      <c r="D926" s="46">
        <v>1.4673277162500502</v>
      </c>
      <c r="E926" s="46">
        <v>1.161326366494094</v>
      </c>
      <c r="F926" s="46">
        <v>0.16508117587195578</v>
      </c>
      <c r="G926" s="46">
        <v>1.7143907147736562E-2</v>
      </c>
      <c r="H926" s="46">
        <v>3.8344286633936263E-2</v>
      </c>
      <c r="I926" s="46">
        <v>7.4781385651829903E-3</v>
      </c>
    </row>
    <row r="927" spans="1:9">
      <c r="A927" s="46">
        <v>0.87696850393700787</v>
      </c>
      <c r="B927" s="46">
        <v>0.67629716775616577</v>
      </c>
      <c r="C927" s="46">
        <v>1.804524557340208</v>
      </c>
      <c r="D927" s="46">
        <v>1.9726695086232531</v>
      </c>
      <c r="E927" s="46">
        <v>2.1262033832058798</v>
      </c>
      <c r="F927" s="46">
        <v>-0.39112270226131191</v>
      </c>
      <c r="G927" s="46">
        <v>0.11805943079050532</v>
      </c>
      <c r="H927" s="46">
        <v>6.7938770597628512E-2</v>
      </c>
      <c r="I927" s="46">
        <v>3.7716897003471368E-2</v>
      </c>
    </row>
    <row r="928" spans="1:9">
      <c r="A928" s="46">
        <v>0.87795275590551181</v>
      </c>
      <c r="B928" s="46">
        <v>1.0602991345806554</v>
      </c>
      <c r="C928" s="46">
        <v>1.0732588900660822</v>
      </c>
      <c r="D928" s="46">
        <v>0.65445664093743383</v>
      </c>
      <c r="E928" s="46">
        <v>0.96783884653732655</v>
      </c>
      <c r="F928" s="46">
        <v>5.855107074693907E-2</v>
      </c>
      <c r="G928" s="46">
        <v>1.4139942280320773E-2</v>
      </c>
      <c r="H928" s="46">
        <v>-4.2394994343943483E-2</v>
      </c>
      <c r="I928" s="46">
        <v>-1.6344843207451915E-3</v>
      </c>
    </row>
    <row r="929" spans="1:9">
      <c r="A929" s="46">
        <v>0.87893700787401574</v>
      </c>
      <c r="B929" s="46">
        <v>1.4409022418694037</v>
      </c>
      <c r="C929" s="46">
        <v>1.5499072788939432</v>
      </c>
      <c r="D929" s="46">
        <v>0.97481580013390812</v>
      </c>
      <c r="E929" s="46">
        <v>3.5506288255090905</v>
      </c>
      <c r="F929" s="46">
        <v>0.36526947423686773</v>
      </c>
      <c r="G929" s="46">
        <v>8.7639021814687967E-2</v>
      </c>
      <c r="H929" s="46">
        <v>-2.5506748772057886E-3</v>
      </c>
      <c r="I929" s="46">
        <v>6.3356236087359102E-2</v>
      </c>
    </row>
    <row r="930" spans="1:9">
      <c r="A930" s="46">
        <v>0.87992125984251968</v>
      </c>
      <c r="B930" s="46">
        <v>1.0302386708510325</v>
      </c>
      <c r="C930" s="46">
        <v>1.5614320221537976</v>
      </c>
      <c r="D930" s="46">
        <v>3.2587256437567116</v>
      </c>
      <c r="E930" s="46">
        <v>9.3354843525957829</v>
      </c>
      <c r="F930" s="46">
        <v>2.9790494671627352E-2</v>
      </c>
      <c r="G930" s="46">
        <v>8.9120672622050215E-2</v>
      </c>
      <c r="H930" s="46">
        <v>0.11813362121315323</v>
      </c>
      <c r="I930" s="46">
        <v>0.11169113306516765</v>
      </c>
    </row>
    <row r="931" spans="1:9">
      <c r="A931" s="46">
        <v>0.88090551181102361</v>
      </c>
      <c r="B931" s="46">
        <v>0.97529278173822398</v>
      </c>
      <c r="C931" s="46">
        <v>1.4522773418196706</v>
      </c>
      <c r="D931" s="46">
        <v>1.8899927956972646</v>
      </c>
      <c r="E931" s="46">
        <v>3.3521171790693498</v>
      </c>
      <c r="F931" s="46">
        <v>-2.5017564099715305E-2</v>
      </c>
      <c r="G931" s="46">
        <v>7.4626580985198782E-2</v>
      </c>
      <c r="H931" s="46">
        <v>6.3657301726389698E-2</v>
      </c>
      <c r="I931" s="46">
        <v>6.0479606998253575E-2</v>
      </c>
    </row>
    <row r="932" spans="1:9">
      <c r="A932" s="46">
        <v>0.88188976377952755</v>
      </c>
      <c r="B932" s="46">
        <v>1.3110983318451572</v>
      </c>
      <c r="C932" s="46">
        <v>0.79525703342086562</v>
      </c>
      <c r="D932" s="46">
        <v>0.60255056388715589</v>
      </c>
      <c r="E932" s="46">
        <v>0.43946481666594955</v>
      </c>
      <c r="F932" s="46">
        <v>0.27086520719013696</v>
      </c>
      <c r="G932" s="46">
        <v>-4.5817980820589174E-2</v>
      </c>
      <c r="H932" s="46">
        <v>-5.0658369367454506E-2</v>
      </c>
      <c r="I932" s="46">
        <v>-4.1109880907679523E-2</v>
      </c>
    </row>
    <row r="933" spans="1:9">
      <c r="A933" s="46">
        <v>0.88287401574803148</v>
      </c>
      <c r="B933" s="46">
        <v>0.77130498982871931</v>
      </c>
      <c r="C933" s="46">
        <v>1.0269503412688119</v>
      </c>
      <c r="D933" s="46">
        <v>1.2285487772404953</v>
      </c>
      <c r="E933" s="46">
        <v>0.61776724203381828</v>
      </c>
      <c r="F933" s="46">
        <v>-0.25967140668839278</v>
      </c>
      <c r="G933" s="46">
        <v>5.3187153164885089E-3</v>
      </c>
      <c r="H933" s="46">
        <v>2.0583361690435301E-2</v>
      </c>
      <c r="I933" s="46">
        <v>-2.4082176174047967E-2</v>
      </c>
    </row>
    <row r="934" spans="1:9">
      <c r="A934" s="46">
        <v>0.88385826771653542</v>
      </c>
      <c r="B934" s="46">
        <v>1.0981655240503756</v>
      </c>
      <c r="C934" s="46">
        <v>0.96867372796830764</v>
      </c>
      <c r="D934" s="46">
        <v>0.7738163031166001</v>
      </c>
      <c r="E934" s="46">
        <v>1.3471453387000516</v>
      </c>
      <c r="F934" s="46">
        <v>9.364108222687674E-2</v>
      </c>
      <c r="G934" s="46">
        <v>-6.3654867667903067E-3</v>
      </c>
      <c r="H934" s="46">
        <v>-2.5642076803537028E-2</v>
      </c>
      <c r="I934" s="46">
        <v>1.4899389483873593E-2</v>
      </c>
    </row>
    <row r="935" spans="1:9">
      <c r="A935" s="46">
        <v>0.88484251968503935</v>
      </c>
      <c r="B935" s="46">
        <v>0.71456782762266136</v>
      </c>
      <c r="C935" s="46">
        <v>0.81575058424672475</v>
      </c>
      <c r="D935" s="46">
        <v>0.86044500673400715</v>
      </c>
      <c r="E935" s="46">
        <v>1.1297884131596583</v>
      </c>
      <c r="F935" s="46">
        <v>-0.33607735592513244</v>
      </c>
      <c r="G935" s="46">
        <v>-4.0729325460180758E-2</v>
      </c>
      <c r="H935" s="46">
        <v>-1.5030557387480359E-2</v>
      </c>
      <c r="I935" s="46">
        <v>6.1015185100132133E-3</v>
      </c>
    </row>
    <row r="936" spans="1:9">
      <c r="A936" s="46">
        <v>0.88582677165354329</v>
      </c>
      <c r="B936" s="46">
        <v>0.88938057704487905</v>
      </c>
      <c r="C936" s="46">
        <v>1.7221667560524057</v>
      </c>
      <c r="D936" s="46">
        <v>1.8318092552968681</v>
      </c>
      <c r="E936" s="46">
        <v>2.9859063749936077</v>
      </c>
      <c r="F936" s="46">
        <v>-0.11723003941150667</v>
      </c>
      <c r="G936" s="46">
        <v>0.10871664798144653</v>
      </c>
      <c r="H936" s="46">
        <v>6.0530414254351773E-2</v>
      </c>
      <c r="I936" s="46">
        <v>5.4695167198411679E-2</v>
      </c>
    </row>
    <row r="937" spans="1:9">
      <c r="A937" s="46">
        <v>0.88681102362204722</v>
      </c>
      <c r="B937" s="46">
        <v>0.76549074525598626</v>
      </c>
      <c r="C937" s="46">
        <v>0.49185329378480125</v>
      </c>
      <c r="D937" s="46">
        <v>0.77047262195081612</v>
      </c>
      <c r="E937" s="46">
        <v>3.4931231690897167</v>
      </c>
      <c r="F937" s="46">
        <v>-0.26723815376024213</v>
      </c>
      <c r="G937" s="46">
        <v>-0.14191495806391058</v>
      </c>
      <c r="H937" s="46">
        <v>-2.6075115768803458E-2</v>
      </c>
      <c r="I937" s="46">
        <v>6.2539811344744498E-2</v>
      </c>
    </row>
    <row r="938" spans="1:9">
      <c r="A938" s="46">
        <v>0.88779527559055116</v>
      </c>
      <c r="B938" s="46">
        <v>1.0951586068701948</v>
      </c>
      <c r="C938" s="46">
        <v>0.92017729071001786</v>
      </c>
      <c r="D938" s="46">
        <v>0.77506528763066629</v>
      </c>
      <c r="E938" s="46">
        <v>1.9647457432282056</v>
      </c>
      <c r="F938" s="46">
        <v>9.0899199236027933E-2</v>
      </c>
      <c r="G938" s="46">
        <v>-1.6637784042243788E-2</v>
      </c>
      <c r="H938" s="46">
        <v>-2.5480801107287149E-2</v>
      </c>
      <c r="I938" s="46">
        <v>3.3768142209503797E-2</v>
      </c>
    </row>
    <row r="939" spans="1:9">
      <c r="A939" s="46">
        <v>0.88877952755905509</v>
      </c>
      <c r="B939" s="46">
        <v>1.1837670522187513</v>
      </c>
      <c r="C939" s="46">
        <v>2.2092894168832991</v>
      </c>
      <c r="D939" s="46">
        <v>3.6702132776329508</v>
      </c>
      <c r="E939" s="46">
        <v>4.773847861608691</v>
      </c>
      <c r="F939" s="46">
        <v>0.16870177066782929</v>
      </c>
      <c r="G939" s="46">
        <v>0.1585341866011015</v>
      </c>
      <c r="H939" s="46">
        <v>0.13002497741743818</v>
      </c>
      <c r="I939" s="46">
        <v>7.8157632964584084E-2</v>
      </c>
    </row>
    <row r="940" spans="1:9">
      <c r="A940" s="46">
        <v>0.88976377952755903</v>
      </c>
      <c r="B940" s="46">
        <v>1.3574594244488754</v>
      </c>
      <c r="C940" s="46">
        <v>0.91472289465138379</v>
      </c>
      <c r="D940" s="46">
        <v>0.84582625227899555</v>
      </c>
      <c r="E940" s="46">
        <v>0.56679558055074097</v>
      </c>
      <c r="F940" s="46">
        <v>0.30561488247049379</v>
      </c>
      <c r="G940" s="46">
        <v>-1.7826821389935958E-2</v>
      </c>
      <c r="H940" s="46">
        <v>-1.6744131602510419E-2</v>
      </c>
      <c r="I940" s="46">
        <v>-2.8387828419474015E-2</v>
      </c>
    </row>
    <row r="941" spans="1:9">
      <c r="A941" s="46">
        <v>0.89074803149606296</v>
      </c>
      <c r="B941" s="46">
        <v>0.9621001008311314</v>
      </c>
      <c r="C941" s="46">
        <v>0.60194168873613241</v>
      </c>
      <c r="D941" s="46">
        <v>0.90504268889741391</v>
      </c>
      <c r="E941" s="46">
        <v>1.5580742371985581</v>
      </c>
      <c r="F941" s="46">
        <v>-3.8636778811752016E-2</v>
      </c>
      <c r="G941" s="46">
        <v>-0.10151894018587226</v>
      </c>
      <c r="H941" s="46">
        <v>-9.9773166342291882E-3</v>
      </c>
      <c r="I941" s="46">
        <v>2.2172529767483937E-2</v>
      </c>
    </row>
    <row r="942" spans="1:9">
      <c r="A942" s="46">
        <v>0.8917322834645669</v>
      </c>
      <c r="B942" s="46">
        <v>1.2157536137075404</v>
      </c>
      <c r="C942" s="46">
        <v>1.5016081598863775</v>
      </c>
      <c r="D942" s="46">
        <v>2.0244875183713211</v>
      </c>
      <c r="E942" s="46">
        <v>2.6907761212639962</v>
      </c>
      <c r="F942" s="46">
        <v>0.19536414270740873</v>
      </c>
      <c r="G942" s="46">
        <v>8.1307328080649152E-2</v>
      </c>
      <c r="H942" s="46">
        <v>7.0531659118153067E-2</v>
      </c>
      <c r="I942" s="46">
        <v>4.9491483645778808E-2</v>
      </c>
    </row>
    <row r="943" spans="1:9">
      <c r="A943" s="46">
        <v>0.89271653543307083</v>
      </c>
      <c r="B943" s="46">
        <v>0.61968698306642522</v>
      </c>
      <c r="C943" s="46">
        <v>0.82597470270950069</v>
      </c>
      <c r="D943" s="46">
        <v>1.2097915434275639</v>
      </c>
      <c r="E943" s="46">
        <v>0.9608623647311697</v>
      </c>
      <c r="F943" s="46">
        <v>-0.47854079445265596</v>
      </c>
      <c r="G943" s="46">
        <v>-3.8238226437967336E-2</v>
      </c>
      <c r="H943" s="46">
        <v>1.9044806660802518E-2</v>
      </c>
      <c r="I943" s="46">
        <v>-1.9962050576106337E-3</v>
      </c>
    </row>
    <row r="944" spans="1:9">
      <c r="A944" s="46">
        <v>0.89370078740157477</v>
      </c>
      <c r="B944" s="46">
        <v>1.4215715194013305</v>
      </c>
      <c r="C944" s="46">
        <v>1.4348364556636535</v>
      </c>
      <c r="D944" s="46">
        <v>4.0942653684947112</v>
      </c>
      <c r="E944" s="46">
        <v>9.4764695719178551</v>
      </c>
      <c r="F944" s="46">
        <v>0.35176296347172176</v>
      </c>
      <c r="G944" s="46">
        <v>7.2210174907615915E-2</v>
      </c>
      <c r="H944" s="46">
        <v>0.14095873040184428</v>
      </c>
      <c r="I944" s="46">
        <v>0.11244059194401493</v>
      </c>
    </row>
    <row r="945" spans="1:9">
      <c r="A945" s="46">
        <v>0.89468503937007871</v>
      </c>
      <c r="B945" s="46">
        <v>0.90975494816699221</v>
      </c>
      <c r="C945" s="46">
        <v>0.69318866810491087</v>
      </c>
      <c r="D945" s="46">
        <v>1.6477224347394308</v>
      </c>
      <c r="E945" s="46">
        <v>4.1465197516031322</v>
      </c>
      <c r="F945" s="46">
        <v>-9.4580003464272228E-2</v>
      </c>
      <c r="G945" s="46">
        <v>-7.3290613699491108E-2</v>
      </c>
      <c r="H945" s="46">
        <v>4.9939399177991881E-2</v>
      </c>
      <c r="I945" s="46">
        <v>7.1113468416878822E-2</v>
      </c>
    </row>
    <row r="946" spans="1:9">
      <c r="A946" s="46">
        <v>0.89566929133858264</v>
      </c>
      <c r="B946" s="46">
        <v>1.121610803974427</v>
      </c>
      <c r="C946" s="46">
        <v>1.1286084685308393</v>
      </c>
      <c r="D946" s="46">
        <v>2.4335034990681135</v>
      </c>
      <c r="E946" s="46">
        <v>5.6745427079940089</v>
      </c>
      <c r="F946" s="46">
        <v>0.11476586989661222</v>
      </c>
      <c r="G946" s="46">
        <v>2.4197086019258074E-2</v>
      </c>
      <c r="H946" s="46">
        <v>8.8933198816505105E-2</v>
      </c>
      <c r="I946" s="46">
        <v>8.6799499001577768E-2</v>
      </c>
    </row>
    <row r="947" spans="1:9">
      <c r="A947" s="46">
        <v>0.89665354330708658</v>
      </c>
      <c r="B947" s="46">
        <v>1.3205056260020729</v>
      </c>
      <c r="C947" s="46">
        <v>1.6836503120076931</v>
      </c>
      <c r="D947" s="46">
        <v>1.3228266969140634</v>
      </c>
      <c r="E947" s="46">
        <v>1.18180698357396</v>
      </c>
      <c r="F947" s="46">
        <v>0.27801471325492727</v>
      </c>
      <c r="G947" s="46">
        <v>0.10419284821102823</v>
      </c>
      <c r="H947" s="46">
        <v>2.7977088404617399E-2</v>
      </c>
      <c r="I947" s="46">
        <v>8.3522304590427678E-3</v>
      </c>
    </row>
    <row r="948" spans="1:9">
      <c r="A948" s="46">
        <v>0.89763779527559051</v>
      </c>
      <c r="B948" s="46">
        <v>0.66856774881240444</v>
      </c>
      <c r="C948" s="46">
        <v>0.69992011774599527</v>
      </c>
      <c r="D948" s="46">
        <v>0.99294665423552131</v>
      </c>
      <c r="E948" s="46">
        <v>2.1949120558284512</v>
      </c>
      <c r="F948" s="46">
        <v>-0.40261754305397479</v>
      </c>
      <c r="G948" s="46">
        <v>-7.1357813591270317E-2</v>
      </c>
      <c r="H948" s="46">
        <v>-7.078338197232352E-4</v>
      </c>
      <c r="I948" s="46">
        <v>3.9307099002134228E-2</v>
      </c>
    </row>
    <row r="949" spans="1:9">
      <c r="A949" s="46">
        <v>0.89862204724409445</v>
      </c>
      <c r="B949" s="46">
        <v>1.0126755145288415</v>
      </c>
      <c r="C949" s="46">
        <v>0.57559844750040012</v>
      </c>
      <c r="D949" s="46">
        <v>1.1409305314162232</v>
      </c>
      <c r="E949" s="46">
        <v>1.359657811037295</v>
      </c>
      <c r="F949" s="46">
        <v>1.2595852658390137E-2</v>
      </c>
      <c r="G949" s="46">
        <v>-0.11046900023148239</v>
      </c>
      <c r="H949" s="46">
        <v>1.3184418507921722E-2</v>
      </c>
      <c r="I949" s="46">
        <v>1.5361652927878555E-2</v>
      </c>
    </row>
    <row r="950" spans="1:9">
      <c r="A950" s="46">
        <v>0.89960629921259838</v>
      </c>
      <c r="B950" s="46">
        <v>0.75115530139199205</v>
      </c>
      <c r="C950" s="46">
        <v>0.71135798333632716</v>
      </c>
      <c r="D950" s="46">
        <v>0.95539531474173933</v>
      </c>
      <c r="E950" s="46">
        <v>2.3403008637893996</v>
      </c>
      <c r="F950" s="46">
        <v>-0.28614285579776172</v>
      </c>
      <c r="G950" s="46">
        <v>-6.8115896630276868E-2</v>
      </c>
      <c r="H950" s="46">
        <v>-4.56300820138712E-3</v>
      </c>
      <c r="I950" s="46">
        <v>4.2513974768681066E-2</v>
      </c>
    </row>
    <row r="951" spans="1:9">
      <c r="A951" s="46">
        <v>0.90059055118110232</v>
      </c>
      <c r="B951" s="46">
        <v>1.3220379401728255</v>
      </c>
      <c r="C951" s="46">
        <v>1.0911059317914018</v>
      </c>
      <c r="D951" s="46">
        <v>1.2896694544955054</v>
      </c>
      <c r="E951" s="46">
        <v>2.8878937044367246</v>
      </c>
      <c r="F951" s="46">
        <v>0.27917444008941289</v>
      </c>
      <c r="G951" s="46">
        <v>1.7438359637639622E-2</v>
      </c>
      <c r="H951" s="46">
        <v>2.5438594871412683E-2</v>
      </c>
      <c r="I951" s="46">
        <v>5.3026370720513104E-2</v>
      </c>
    </row>
    <row r="952" spans="1:9">
      <c r="A952" s="46">
        <v>0.90157480314960625</v>
      </c>
      <c r="B952" s="46">
        <v>1.245218277966279</v>
      </c>
      <c r="C952" s="46">
        <v>2.336338505244222</v>
      </c>
      <c r="D952" s="46">
        <v>3.3476479067760012</v>
      </c>
      <c r="E952" s="46">
        <v>3.5619091392140683</v>
      </c>
      <c r="F952" s="46">
        <v>0.21931083821696687</v>
      </c>
      <c r="G952" s="46">
        <v>0.16971699250693936</v>
      </c>
      <c r="H952" s="46">
        <v>0.12082579818568344</v>
      </c>
      <c r="I952" s="46">
        <v>6.3514833808999457E-2</v>
      </c>
    </row>
    <row r="953" spans="1:9">
      <c r="A953" s="46">
        <v>0.90255905511811019</v>
      </c>
      <c r="B953" s="46">
        <v>1.3368523390124256</v>
      </c>
      <c r="C953" s="46">
        <v>2.2267017906617315</v>
      </c>
      <c r="D953" s="46">
        <v>3.0976732411928296</v>
      </c>
      <c r="E953" s="46">
        <v>5.1674710404204847</v>
      </c>
      <c r="F953" s="46">
        <v>0.29031784999552485</v>
      </c>
      <c r="G953" s="46">
        <v>0.16010429460106262</v>
      </c>
      <c r="H953" s="46">
        <v>0.11306512623172463</v>
      </c>
      <c r="I953" s="46">
        <v>8.2119170419103799E-2</v>
      </c>
    </row>
    <row r="954" spans="1:9">
      <c r="A954" s="46">
        <v>0.90354330708661412</v>
      </c>
      <c r="B954" s="46">
        <v>1.1360164383368654</v>
      </c>
      <c r="C954" s="46">
        <v>1.4635841374337371</v>
      </c>
      <c r="D954" s="46">
        <v>0.86832687859458446</v>
      </c>
      <c r="E954" s="46">
        <v>1.5110350113775859</v>
      </c>
      <c r="F954" s="46">
        <v>0.12752779056122382</v>
      </c>
      <c r="G954" s="46">
        <v>7.6177663211344476E-2</v>
      </c>
      <c r="H954" s="46">
        <v>-1.4118704697073265E-2</v>
      </c>
      <c r="I954" s="46">
        <v>2.0639742700994997E-2</v>
      </c>
    </row>
    <row r="955" spans="1:9">
      <c r="A955" s="46">
        <v>0.90452755905511806</v>
      </c>
      <c r="B955" s="46">
        <v>1.1910918100587198</v>
      </c>
      <c r="C955" s="46">
        <v>2.039074274134117</v>
      </c>
      <c r="D955" s="46">
        <v>2.4478066637891178</v>
      </c>
      <c r="E955" s="46">
        <v>9.9007450675960875</v>
      </c>
      <c r="F955" s="46">
        <v>0.17487037393339994</v>
      </c>
      <c r="G955" s="46">
        <v>0.14249918353488028</v>
      </c>
      <c r="H955" s="46">
        <v>8.9519238432088796E-2</v>
      </c>
      <c r="I955" s="46">
        <v>0.11463050068309207</v>
      </c>
    </row>
    <row r="956" spans="1:9">
      <c r="A956" s="46">
        <v>0.90551181102362199</v>
      </c>
      <c r="B956" s="46">
        <v>1.1297123785865792</v>
      </c>
      <c r="C956" s="46">
        <v>0.81520237546603302</v>
      </c>
      <c r="D956" s="46">
        <v>0.68684991307886867</v>
      </c>
      <c r="E956" s="46">
        <v>1.1140810929741478</v>
      </c>
      <c r="F956" s="46">
        <v>0.12196306810115864</v>
      </c>
      <c r="G956" s="46">
        <v>-4.0863776622140503E-2</v>
      </c>
      <c r="H956" s="46">
        <v>-3.7563947776131527E-2</v>
      </c>
      <c r="I956" s="46">
        <v>5.401496663348551E-3</v>
      </c>
    </row>
    <row r="957" spans="1:9">
      <c r="A957" s="46">
        <v>0.90649606299212604</v>
      </c>
      <c r="B957" s="46">
        <v>1.3728508265700508</v>
      </c>
      <c r="C957" s="46">
        <v>1.9447152387919733</v>
      </c>
      <c r="D957" s="46">
        <v>2.9173413346969794</v>
      </c>
      <c r="E957" s="46">
        <v>3.6328441398076707</v>
      </c>
      <c r="F957" s="46">
        <v>0.31688947308283416</v>
      </c>
      <c r="G957" s="46">
        <v>0.13302311191222602</v>
      </c>
      <c r="H957" s="46">
        <v>0.10706726997055309</v>
      </c>
      <c r="I957" s="46">
        <v>6.4500792554112313E-2</v>
      </c>
    </row>
    <row r="958" spans="1:9">
      <c r="A958" s="46">
        <v>0.90748031496062997</v>
      </c>
      <c r="B958" s="46">
        <v>1.476470648811161</v>
      </c>
      <c r="C958" s="46">
        <v>1.859481395471454</v>
      </c>
      <c r="D958" s="46">
        <v>1.2239297719378583</v>
      </c>
      <c r="E958" s="46">
        <v>1.9650957685897086</v>
      </c>
      <c r="F958" s="46">
        <v>0.38965454310900083</v>
      </c>
      <c r="G958" s="46">
        <v>0.12405952584173688</v>
      </c>
      <c r="H958" s="46">
        <v>2.0206680657631346E-2</v>
      </c>
      <c r="I958" s="46">
        <v>3.3777049066469313E-2</v>
      </c>
    </row>
    <row r="959" spans="1:9">
      <c r="A959" s="46">
        <v>0.90846456692913391</v>
      </c>
      <c r="B959" s="46">
        <v>1.8802901170895394</v>
      </c>
      <c r="C959" s="46">
        <v>1.847901424208904</v>
      </c>
      <c r="D959" s="46">
        <v>1.172628117431785</v>
      </c>
      <c r="E959" s="46">
        <v>1.0602395940647493</v>
      </c>
      <c r="F959" s="46">
        <v>0.63142608253694055</v>
      </c>
      <c r="G959" s="46">
        <v>0.12281012598369304</v>
      </c>
      <c r="H959" s="46">
        <v>1.5924748396745625E-2</v>
      </c>
      <c r="I959" s="46">
        <v>2.9247457359558499E-3</v>
      </c>
    </row>
    <row r="960" spans="1:9">
      <c r="A960" s="46">
        <v>0.90944881889763785</v>
      </c>
      <c r="B960" s="46">
        <v>0.8630208514227613</v>
      </c>
      <c r="C960" s="46">
        <v>0.88189978197643415</v>
      </c>
      <c r="D960" s="46">
        <v>1.2149870268056315</v>
      </c>
      <c r="E960" s="46">
        <v>2.0167214476271185</v>
      </c>
      <c r="F960" s="46">
        <v>-0.14731642663467209</v>
      </c>
      <c r="G960" s="46">
        <v>-2.5135371061662731E-2</v>
      </c>
      <c r="H960" s="46">
        <v>1.9473339920927736E-2</v>
      </c>
      <c r="I960" s="46">
        <v>3.5073657355916166E-2</v>
      </c>
    </row>
    <row r="961" spans="1:9">
      <c r="A961" s="46">
        <v>0.91043307086614178</v>
      </c>
      <c r="B961" s="46">
        <v>1.407607072959246</v>
      </c>
      <c r="C961" s="46">
        <v>1.7361571157947688</v>
      </c>
      <c r="D961" s="46">
        <v>4.6807172664789585</v>
      </c>
      <c r="E961" s="46">
        <v>9.6544545729446511</v>
      </c>
      <c r="F961" s="46">
        <v>0.34189115128873426</v>
      </c>
      <c r="G961" s="46">
        <v>0.1103348233265897</v>
      </c>
      <c r="H961" s="46">
        <v>0.15434513602542785</v>
      </c>
      <c r="I961" s="46">
        <v>0.11337097113083401</v>
      </c>
    </row>
    <row r="962" spans="1:9">
      <c r="A962" s="46">
        <v>0.91141732283464572</v>
      </c>
      <c r="B962" s="46">
        <v>1.0157561298785089</v>
      </c>
      <c r="C962" s="46">
        <v>0.95436768601745092</v>
      </c>
      <c r="D962" s="46">
        <v>1.0330606129802902</v>
      </c>
      <c r="E962" s="46">
        <v>3.6770955604435209</v>
      </c>
      <c r="F962" s="46">
        <v>1.5633290697426989E-2</v>
      </c>
      <c r="G962" s="46">
        <v>-9.3412533349089503E-3</v>
      </c>
      <c r="H962" s="46">
        <v>3.2525865066907523E-3</v>
      </c>
      <c r="I962" s="46">
        <v>6.5106159533984992E-2</v>
      </c>
    </row>
    <row r="963" spans="1:9">
      <c r="A963" s="46">
        <v>0.91240157480314965</v>
      </c>
      <c r="B963" s="46">
        <v>0.97691421442079951</v>
      </c>
      <c r="C963" s="46">
        <v>1.0387097033810919</v>
      </c>
      <c r="D963" s="46">
        <v>2.0138634734452459</v>
      </c>
      <c r="E963" s="46">
        <v>3.5614681410981479</v>
      </c>
      <c r="F963" s="46">
        <v>-2.3356435890865564E-2</v>
      </c>
      <c r="G963" s="46">
        <v>7.5958546118869655E-3</v>
      </c>
      <c r="H963" s="46">
        <v>7.0005500324252443E-2</v>
      </c>
      <c r="I963" s="46">
        <v>6.3508642951782018E-2</v>
      </c>
    </row>
    <row r="964" spans="1:9">
      <c r="A964" s="46">
        <v>0.91338582677165359</v>
      </c>
      <c r="B964" s="46">
        <v>0.98980613302924836</v>
      </c>
      <c r="C964" s="46">
        <v>1.4164447812239764</v>
      </c>
      <c r="D964" s="46">
        <v>2.2887048817770128</v>
      </c>
      <c r="E964" s="46">
        <v>1.1991071367176824</v>
      </c>
      <c r="F964" s="46">
        <v>-1.0246180252745381E-2</v>
      </c>
      <c r="G964" s="46">
        <v>6.9630011396573405E-2</v>
      </c>
      <c r="H964" s="46">
        <v>8.279861037711049E-2</v>
      </c>
      <c r="I964" s="46">
        <v>9.0788613557035297E-3</v>
      </c>
    </row>
    <row r="965" spans="1:9">
      <c r="A965" s="46">
        <v>0.91437007874015752</v>
      </c>
      <c r="B965" s="46">
        <v>1.4820127900009912</v>
      </c>
      <c r="C965" s="46">
        <v>3.9454557419793388</v>
      </c>
      <c r="D965" s="46">
        <v>3.081503069442415</v>
      </c>
      <c r="E965" s="46">
        <v>7.5657808750333864</v>
      </c>
      <c r="F965" s="46">
        <v>0.39340115706674345</v>
      </c>
      <c r="G965" s="46">
        <v>0.2745128943149191</v>
      </c>
      <c r="H965" s="46">
        <v>0.11254174875067699</v>
      </c>
      <c r="I965" s="46">
        <v>0.10118177819965238</v>
      </c>
    </row>
    <row r="966" spans="1:9">
      <c r="A966" s="46">
        <v>0.91535433070866146</v>
      </c>
      <c r="B966" s="46">
        <v>1.0894949658197051</v>
      </c>
      <c r="C966" s="46">
        <v>1.3007074035785215</v>
      </c>
      <c r="D966" s="46">
        <v>2.3526252814885948</v>
      </c>
      <c r="E966" s="46">
        <v>5.6744200083327732</v>
      </c>
      <c r="F966" s="46">
        <v>8.5714254758273614E-2</v>
      </c>
      <c r="G966" s="46">
        <v>5.2581654613367869E-2</v>
      </c>
      <c r="H966" s="46">
        <v>8.5553184567731463E-2</v>
      </c>
      <c r="I966" s="46">
        <v>8.6798417848486437E-2</v>
      </c>
    </row>
    <row r="967" spans="1:9">
      <c r="A967" s="46">
        <v>0.91633858267716539</v>
      </c>
      <c r="B967" s="46">
        <v>0.97207757104426129</v>
      </c>
      <c r="C967" s="46">
        <v>1.0268332660673907</v>
      </c>
      <c r="D967" s="46">
        <v>1.1337027189254836</v>
      </c>
      <c r="E967" s="46">
        <v>1.9387149897701506</v>
      </c>
      <c r="F967" s="46">
        <v>-2.831967210490368E-2</v>
      </c>
      <c r="G967" s="46">
        <v>5.2959134592471032E-3</v>
      </c>
      <c r="H967" s="46">
        <v>1.254890183145245E-2</v>
      </c>
      <c r="I967" s="46">
        <v>3.3101268859996334E-2</v>
      </c>
    </row>
    <row r="968" spans="1:9">
      <c r="A968" s="46">
        <v>0.91732283464566933</v>
      </c>
      <c r="B968" s="46">
        <v>0.90339914632387941</v>
      </c>
      <c r="C968" s="46">
        <v>0.55904610999967796</v>
      </c>
      <c r="D968" s="46">
        <v>0.42215051896605077</v>
      </c>
      <c r="E968" s="46">
        <v>1.2856320154578131</v>
      </c>
      <c r="F968" s="46">
        <v>-0.10159080072125684</v>
      </c>
      <c r="G968" s="46">
        <v>-0.11630466452925214</v>
      </c>
      <c r="H968" s="46">
        <v>-8.6239334852698163E-2</v>
      </c>
      <c r="I968" s="46">
        <v>1.2562521912816593E-2</v>
      </c>
    </row>
    <row r="969" spans="1:9">
      <c r="A969" s="46">
        <v>0.91830708661417326</v>
      </c>
      <c r="B969" s="46">
        <v>1.0685056188748752</v>
      </c>
      <c r="C969" s="46">
        <v>1.1157065362671197</v>
      </c>
      <c r="D969" s="46">
        <v>2.2243140974278517</v>
      </c>
      <c r="E969" s="46">
        <v>3.6453009143982777</v>
      </c>
      <c r="F969" s="46">
        <v>6.6261054420117524E-2</v>
      </c>
      <c r="G969" s="46">
        <v>2.1897573808973246E-2</v>
      </c>
      <c r="H969" s="46">
        <v>7.9944859727404435E-2</v>
      </c>
      <c r="I969" s="46">
        <v>6.4671945872179323E-2</v>
      </c>
    </row>
    <row r="970" spans="1:9">
      <c r="A970" s="46">
        <v>0.9192913385826772</v>
      </c>
      <c r="B970" s="46">
        <v>0.93449213395138853</v>
      </c>
      <c r="C970" s="46">
        <v>1.2407616992250692</v>
      </c>
      <c r="D970" s="46">
        <v>1.7307329639151752</v>
      </c>
      <c r="E970" s="46">
        <v>2.5946039529350218</v>
      </c>
      <c r="F970" s="46">
        <v>-6.7752069509438143E-2</v>
      </c>
      <c r="G970" s="46">
        <v>4.3145092919353457E-2</v>
      </c>
      <c r="H970" s="46">
        <v>5.4854499734695271E-2</v>
      </c>
      <c r="I970" s="46">
        <v>4.7671694283874008E-2</v>
      </c>
    </row>
    <row r="971" spans="1:9">
      <c r="A971" s="46">
        <v>0.92027559055118113</v>
      </c>
      <c r="B971" s="46">
        <v>0.88145041361531917</v>
      </c>
      <c r="C971" s="46">
        <v>1.0744975769383276</v>
      </c>
      <c r="D971" s="46">
        <v>2.7007510326947854</v>
      </c>
      <c r="E971" s="46">
        <v>6.8431700853361512</v>
      </c>
      <c r="F971" s="46">
        <v>-0.12618653100627308</v>
      </c>
      <c r="G971" s="46">
        <v>1.4370636407632486E-2</v>
      </c>
      <c r="H971" s="46">
        <v>9.9352989458821955E-2</v>
      </c>
      <c r="I971" s="46">
        <v>9.6162554351860247E-2</v>
      </c>
    </row>
    <row r="972" spans="1:9">
      <c r="A972" s="46">
        <v>0.92125984251968507</v>
      </c>
      <c r="B972" s="46">
        <v>1.3927799838805313</v>
      </c>
      <c r="C972" s="46">
        <v>1.0500529689200688</v>
      </c>
      <c r="D972" s="46">
        <v>0.86750352697899902</v>
      </c>
      <c r="E972" s="46">
        <v>2.5428655103266862</v>
      </c>
      <c r="F972" s="46">
        <v>0.33130173823168046</v>
      </c>
      <c r="G972" s="46">
        <v>9.7681218975174816E-3</v>
      </c>
      <c r="H972" s="46">
        <v>-1.4213570148754425E-2</v>
      </c>
      <c r="I972" s="46">
        <v>4.6664579940761147E-2</v>
      </c>
    </row>
    <row r="973" spans="1:9">
      <c r="A973" s="46">
        <v>0.922244094488189</v>
      </c>
      <c r="B973" s="46">
        <v>1.0693067384789234</v>
      </c>
      <c r="C973" s="46">
        <v>1.0346859087761526</v>
      </c>
      <c r="D973" s="46">
        <v>1.8622460260960922</v>
      </c>
      <c r="E973" s="46">
        <v>2.2648224050073194</v>
      </c>
      <c r="F973" s="46">
        <v>6.7010530527122483E-2</v>
      </c>
      <c r="G973" s="46">
        <v>6.8195821759130196E-3</v>
      </c>
      <c r="H973" s="46">
        <v>6.2178330014585656E-2</v>
      </c>
      <c r="I973" s="46">
        <v>4.0874817373780487E-2</v>
      </c>
    </row>
    <row r="974" spans="1:9">
      <c r="A974" s="46">
        <v>0.92322834645669294</v>
      </c>
      <c r="B974" s="46">
        <v>1.0416564360544818</v>
      </c>
      <c r="C974" s="46">
        <v>0.92283928730818798</v>
      </c>
      <c r="D974" s="46">
        <v>0.54595892910641786</v>
      </c>
      <c r="E974" s="46">
        <v>0.64367868918618176</v>
      </c>
      <c r="F974" s="46">
        <v>4.0812173084327483E-2</v>
      </c>
      <c r="G974" s="46">
        <v>-1.6060035913208575E-2</v>
      </c>
      <c r="H974" s="46">
        <v>-6.052115274833221E-2</v>
      </c>
      <c r="I974" s="46">
        <v>-2.2027780360990526E-2</v>
      </c>
    </row>
    <row r="975" spans="1:9">
      <c r="A975" s="46">
        <v>0.92421259842519687</v>
      </c>
      <c r="B975" s="46">
        <v>1.0010768682563611</v>
      </c>
      <c r="C975" s="46">
        <v>2.8655754849513624</v>
      </c>
      <c r="D975" s="46">
        <v>4.1487807668281107</v>
      </c>
      <c r="E975" s="46">
        <v>5.3883852525381357</v>
      </c>
      <c r="F975" s="46">
        <v>1.0762888496661401E-3</v>
      </c>
      <c r="G975" s="46">
        <v>0.21055383946866577</v>
      </c>
      <c r="H975" s="46">
        <v>0.14228144999517833</v>
      </c>
      <c r="I975" s="46">
        <v>8.4212287897391394E-2</v>
      </c>
    </row>
    <row r="976" spans="1:9">
      <c r="A976" s="46">
        <v>0.92519685039370081</v>
      </c>
      <c r="B976" s="46">
        <v>0.99317141883301741</v>
      </c>
      <c r="C976" s="46">
        <v>0.96382627615911709</v>
      </c>
      <c r="D976" s="46">
        <v>0.3784496061672602</v>
      </c>
      <c r="E976" s="46">
        <v>0.25542673694090701</v>
      </c>
      <c r="F976" s="46">
        <v>-6.8520026117465868E-3</v>
      </c>
      <c r="G976" s="46">
        <v>-7.3688424129649058E-3</v>
      </c>
      <c r="H976" s="46">
        <v>-9.7167235587419201E-2</v>
      </c>
      <c r="I976" s="46">
        <v>-6.8240982716423371E-2</v>
      </c>
    </row>
    <row r="977" spans="1:9">
      <c r="A977" s="46">
        <v>0.92618110236220474</v>
      </c>
      <c r="B977" s="46">
        <v>1.278763475181695</v>
      </c>
      <c r="C977" s="46">
        <v>1.0655091623134803</v>
      </c>
      <c r="D977" s="46">
        <v>1.4422303067700597</v>
      </c>
      <c r="E977" s="46">
        <v>2.2133257728739513</v>
      </c>
      <c r="F977" s="46">
        <v>0.24589357600467376</v>
      </c>
      <c r="G977" s="46">
        <v>1.2690554318737604E-2</v>
      </c>
      <c r="H977" s="46">
        <v>3.661907395426986E-2</v>
      </c>
      <c r="I977" s="46">
        <v>3.9724812947209816E-2</v>
      </c>
    </row>
    <row r="978" spans="1:9">
      <c r="A978" s="46">
        <v>0.92716535433070868</v>
      </c>
      <c r="B978" s="46">
        <v>0.94999847309876961</v>
      </c>
      <c r="C978" s="46">
        <v>1.1575804055040873</v>
      </c>
      <c r="D978" s="46">
        <v>2.6704514442517384</v>
      </c>
      <c r="E978" s="46">
        <v>3.1561746857872803</v>
      </c>
      <c r="F978" s="46">
        <v>-5.129490165329522E-2</v>
      </c>
      <c r="G978" s="46">
        <v>2.9266393872806384E-2</v>
      </c>
      <c r="H978" s="46">
        <v>9.822475383638013E-2</v>
      </c>
      <c r="I978" s="46">
        <v>5.7468037591402489E-2</v>
      </c>
    </row>
    <row r="979" spans="1:9">
      <c r="A979" s="46">
        <v>0.92814960629921262</v>
      </c>
      <c r="B979" s="46">
        <v>0.99103115202279946</v>
      </c>
      <c r="C979" s="46">
        <v>0.55206344492364767</v>
      </c>
      <c r="D979" s="46">
        <v>1.1174559912454702</v>
      </c>
      <c r="E979" s="46">
        <v>1.5563868477231169</v>
      </c>
      <c r="F979" s="46">
        <v>-9.0093102089817811E-3</v>
      </c>
      <c r="G979" s="46">
        <v>-0.11881846057076931</v>
      </c>
      <c r="H979" s="46">
        <v>1.1105466529429725E-2</v>
      </c>
      <c r="I979" s="46">
        <v>2.2118350582240157E-2</v>
      </c>
    </row>
    <row r="980" spans="1:9">
      <c r="A980" s="46">
        <v>0.92913385826771655</v>
      </c>
      <c r="B980" s="46">
        <v>0.9859091389864022</v>
      </c>
      <c r="C980" s="46">
        <v>1.5699221493513298</v>
      </c>
      <c r="D980" s="46">
        <v>2.4102091290251098</v>
      </c>
      <c r="E980" s="46">
        <v>3.0784457553920719</v>
      </c>
      <c r="F980" s="46">
        <v>-1.4191079755087356E-2</v>
      </c>
      <c r="G980" s="46">
        <v>9.0205206346068725E-2</v>
      </c>
      <c r="H980" s="46">
        <v>8.7971351926687633E-2</v>
      </c>
      <c r="I980" s="46">
        <v>5.6221242237339916E-2</v>
      </c>
    </row>
    <row r="981" spans="1:9">
      <c r="A981" s="46">
        <v>0.93011811023622049</v>
      </c>
      <c r="B981" s="46">
        <v>1.0273405393391295</v>
      </c>
      <c r="C981" s="46">
        <v>1.4897610445406779</v>
      </c>
      <c r="D981" s="46">
        <v>1.2655240130911283</v>
      </c>
      <c r="E981" s="46">
        <v>1.768183599750061</v>
      </c>
      <c r="F981" s="46">
        <v>2.6973462487300176E-2</v>
      </c>
      <c r="G981" s="46">
        <v>7.9723146860957064E-2</v>
      </c>
      <c r="H981" s="46">
        <v>2.3548627600367789E-2</v>
      </c>
      <c r="I981" s="46">
        <v>2.8497640241815309E-2</v>
      </c>
    </row>
    <row r="982" spans="1:9">
      <c r="A982" s="46">
        <v>0.93110236220472442</v>
      </c>
      <c r="B982" s="46">
        <v>1.4318806589145923</v>
      </c>
      <c r="C982" s="46">
        <v>1.4719307694103747</v>
      </c>
      <c r="D982" s="46">
        <v>5.6710621551742726</v>
      </c>
      <c r="E982" s="46">
        <v>2.9669482713883233</v>
      </c>
      <c r="F982" s="46">
        <v>0.35898872631879447</v>
      </c>
      <c r="G982" s="46">
        <v>7.7314997510020245E-2</v>
      </c>
      <c r="H982" s="46">
        <v>0.17353764291506812</v>
      </c>
      <c r="I982" s="46">
        <v>5.4376695325248581E-2</v>
      </c>
    </row>
    <row r="983" spans="1:9">
      <c r="A983" s="46">
        <v>0.93208661417322836</v>
      </c>
      <c r="B983" s="46">
        <v>1.0528183723897253</v>
      </c>
      <c r="C983" s="46">
        <v>1.5088568845808408</v>
      </c>
      <c r="D983" s="46">
        <v>1.6235995543970396</v>
      </c>
      <c r="E983" s="46">
        <v>3.7092010152114083</v>
      </c>
      <c r="F983" s="46">
        <v>5.1470732414731706E-2</v>
      </c>
      <c r="G983" s="46">
        <v>8.2270466811190102E-2</v>
      </c>
      <c r="H983" s="46">
        <v>4.8464563152890903E-2</v>
      </c>
      <c r="I983" s="46">
        <v>6.554082468224022E-2</v>
      </c>
    </row>
    <row r="984" spans="1:9">
      <c r="A984" s="46">
        <v>0.93307086614173229</v>
      </c>
      <c r="B984" s="46">
        <v>0.97939138391410285</v>
      </c>
      <c r="C984" s="46">
        <v>2.0481444563249056</v>
      </c>
      <c r="D984" s="46">
        <v>3.116222078011901</v>
      </c>
      <c r="E984" s="46">
        <v>3.4048375740309393</v>
      </c>
      <c r="F984" s="46">
        <v>-2.0823937063109924E-2</v>
      </c>
      <c r="G984" s="46">
        <v>0.14338684800093165</v>
      </c>
      <c r="H984" s="46">
        <v>0.11366213956909481</v>
      </c>
      <c r="I984" s="46">
        <v>6.1259861813506664E-2</v>
      </c>
    </row>
    <row r="985" spans="1:9">
      <c r="A985" s="46">
        <v>0.93405511811023623</v>
      </c>
      <c r="B985" s="46">
        <v>1.3104471215689963</v>
      </c>
      <c r="C985" s="46">
        <v>1.1166730622410008</v>
      </c>
      <c r="D985" s="46">
        <v>0.70119615884746223</v>
      </c>
      <c r="E985" s="46">
        <v>0.94103457756163844</v>
      </c>
      <c r="F985" s="46">
        <v>0.27036839315343403</v>
      </c>
      <c r="G985" s="46">
        <v>2.2070756906492961E-2</v>
      </c>
      <c r="H985" s="46">
        <v>-3.5496760392002426E-2</v>
      </c>
      <c r="I985" s="46">
        <v>-3.0387697261413543E-3</v>
      </c>
    </row>
    <row r="986" spans="1:9">
      <c r="A986" s="46">
        <v>0.93503937007874016</v>
      </c>
      <c r="B986" s="46">
        <v>0.93162528888883545</v>
      </c>
      <c r="C986" s="46">
        <v>1.5108537009215084</v>
      </c>
      <c r="D986" s="46">
        <v>2.3474891436769232</v>
      </c>
      <c r="E986" s="46">
        <v>0.91599876296659111</v>
      </c>
      <c r="F986" s="46">
        <v>-7.0824595688997086E-2</v>
      </c>
      <c r="G986" s="46">
        <v>8.2534971183403957E-2</v>
      </c>
      <c r="H986" s="46">
        <v>8.5334630745781875E-2</v>
      </c>
      <c r="I986" s="46">
        <v>-4.3870132391036019E-3</v>
      </c>
    </row>
    <row r="987" spans="1:9">
      <c r="A987" s="46">
        <v>0.9360236220472441</v>
      </c>
      <c r="B987" s="46">
        <v>1.3444181977417704</v>
      </c>
      <c r="C987" s="46">
        <v>1.1745525710011344</v>
      </c>
      <c r="D987" s="46">
        <v>0.97052386205408281</v>
      </c>
      <c r="E987" s="46">
        <v>0.89889441627624211</v>
      </c>
      <c r="F987" s="46">
        <v>0.29596135273508073</v>
      </c>
      <c r="G987" s="46">
        <v>3.2177456887924963E-2</v>
      </c>
      <c r="H987" s="46">
        <v>-2.9919289293489559E-3</v>
      </c>
      <c r="I987" s="46">
        <v>-5.3294848575849377E-3</v>
      </c>
    </row>
    <row r="988" spans="1:9">
      <c r="A988" s="46">
        <v>0.93700787401574803</v>
      </c>
      <c r="B988" s="46">
        <v>1.4388854156640267</v>
      </c>
      <c r="C988" s="46">
        <v>0.83505524046347734</v>
      </c>
      <c r="D988" s="46">
        <v>0.60306606458559042</v>
      </c>
      <c r="E988" s="46">
        <v>0.70553419491367242</v>
      </c>
      <c r="F988" s="46">
        <v>0.36386879698218555</v>
      </c>
      <c r="G988" s="46">
        <v>-3.6051480015164755E-2</v>
      </c>
      <c r="H988" s="46">
        <v>-5.0572852841275918E-2</v>
      </c>
      <c r="I988" s="46">
        <v>-1.7440001990770875E-2</v>
      </c>
    </row>
    <row r="989" spans="1:9">
      <c r="A989" s="46">
        <v>0.93799212598425197</v>
      </c>
      <c r="B989" s="46">
        <v>1.1946612596057962</v>
      </c>
      <c r="C989" s="46">
        <v>1.1894328181344154</v>
      </c>
      <c r="D989" s="46">
        <v>1.814769379937077</v>
      </c>
      <c r="E989" s="46">
        <v>2.5883089868889386</v>
      </c>
      <c r="F989" s="46">
        <v>0.17786268043471939</v>
      </c>
      <c r="G989" s="46">
        <v>3.469531401718709E-2</v>
      </c>
      <c r="H989" s="46">
        <v>5.9595839624802728E-2</v>
      </c>
      <c r="I989" s="46">
        <v>4.7550238083190498E-2</v>
      </c>
    </row>
    <row r="990" spans="1:9">
      <c r="A990" s="46">
        <v>0.9389763779527559</v>
      </c>
      <c r="B990" s="46">
        <v>1.332311003424774</v>
      </c>
      <c r="C990" s="46">
        <v>2.782416608401534</v>
      </c>
      <c r="D990" s="46">
        <v>3.5933174484458927</v>
      </c>
      <c r="E990" s="46">
        <v>4.1554706992810919</v>
      </c>
      <c r="F990" s="46">
        <v>0.28691503091920584</v>
      </c>
      <c r="G990" s="46">
        <v>0.20466396673840995</v>
      </c>
      <c r="H990" s="46">
        <v>0.12790758561478383</v>
      </c>
      <c r="I990" s="46">
        <v>7.1221285345834051E-2</v>
      </c>
    </row>
    <row r="991" spans="1:9">
      <c r="A991" s="46">
        <v>0.93996062992125984</v>
      </c>
      <c r="B991" s="46">
        <v>1.0247248378308258</v>
      </c>
      <c r="C991" s="46">
        <v>1.1866285542260639</v>
      </c>
      <c r="D991" s="46">
        <v>1.6557468368601433</v>
      </c>
      <c r="E991" s="46">
        <v>1.3956203623815973</v>
      </c>
      <c r="F991" s="46">
        <v>2.442412565422418E-2</v>
      </c>
      <c r="G991" s="46">
        <v>3.422322769096664E-2</v>
      </c>
      <c r="H991" s="46">
        <v>5.0425216798411242E-2</v>
      </c>
      <c r="I991" s="46">
        <v>1.6666951031895659E-2</v>
      </c>
    </row>
    <row r="992" spans="1:9">
      <c r="A992" s="46">
        <v>0.94094488188976377</v>
      </c>
      <c r="B992" s="46">
        <v>1.1920644823600475</v>
      </c>
      <c r="C992" s="46">
        <v>0.90154133492523136</v>
      </c>
      <c r="D992" s="46">
        <v>0.88871011008397938</v>
      </c>
      <c r="E992" s="46">
        <v>6.2523792791061128</v>
      </c>
      <c r="F992" s="46">
        <v>0.17568666311966258</v>
      </c>
      <c r="G992" s="46">
        <v>-2.0729877222798856E-2</v>
      </c>
      <c r="H992" s="46">
        <v>-1.1798418204048399E-2</v>
      </c>
      <c r="I992" s="46">
        <v>9.1648103798163433E-2</v>
      </c>
    </row>
    <row r="993" spans="1:9">
      <c r="A993" s="46">
        <v>0.94192913385826771</v>
      </c>
      <c r="B993" s="46">
        <v>1.4106578087498902</v>
      </c>
      <c r="C993" s="46">
        <v>4.1097670770141832</v>
      </c>
      <c r="D993" s="46">
        <v>5.0221331863559433</v>
      </c>
      <c r="E993" s="46">
        <v>16.357966205765734</v>
      </c>
      <c r="F993" s="46">
        <v>0.34405612662660284</v>
      </c>
      <c r="G993" s="46">
        <v>0.28267327092857747</v>
      </c>
      <c r="H993" s="46">
        <v>0.16138547809643627</v>
      </c>
      <c r="I993" s="46">
        <v>0.13973575041979253</v>
      </c>
    </row>
    <row r="994" spans="1:9">
      <c r="A994" s="46">
        <v>0.94291338582677164</v>
      </c>
      <c r="B994" s="46">
        <v>0.95341334581279091</v>
      </c>
      <c r="C994" s="46">
        <v>0.70176447994915814</v>
      </c>
      <c r="D994" s="46">
        <v>0.7923181461321408</v>
      </c>
      <c r="E994" s="46">
        <v>1.9686539381429253</v>
      </c>
      <c r="F994" s="46">
        <v>-4.7706738183948355E-2</v>
      </c>
      <c r="G994" s="46">
        <v>-7.083148597930225E-2</v>
      </c>
      <c r="H994" s="46">
        <v>-2.3279226816562668E-2</v>
      </c>
      <c r="I994" s="46">
        <v>3.3867501453857245E-2</v>
      </c>
    </row>
    <row r="995" spans="1:9">
      <c r="A995" s="46">
        <v>0.94389763779527558</v>
      </c>
      <c r="B995" s="46">
        <v>1.1072803384683239</v>
      </c>
      <c r="C995" s="46">
        <v>1.9707259391471676</v>
      </c>
      <c r="D995" s="46">
        <v>2.8776321770210944</v>
      </c>
      <c r="E995" s="46">
        <v>3.4818065177755755</v>
      </c>
      <c r="F995" s="46">
        <v>0.10190686328172317</v>
      </c>
      <c r="G995" s="46">
        <v>0.1356803943801122</v>
      </c>
      <c r="H995" s="46">
        <v>0.10569677952317753</v>
      </c>
      <c r="I995" s="46">
        <v>6.2377563669824596E-2</v>
      </c>
    </row>
    <row r="996" spans="1:9">
      <c r="A996" s="46">
        <v>0.94488188976377951</v>
      </c>
      <c r="B996" s="46">
        <v>0.89966081226881767</v>
      </c>
      <c r="C996" s="46">
        <v>1.5725448760486562</v>
      </c>
      <c r="D996" s="46">
        <v>1.5230537060735958</v>
      </c>
      <c r="E996" s="46">
        <v>1.5749920538313473</v>
      </c>
      <c r="F996" s="46">
        <v>-0.10573746195002338</v>
      </c>
      <c r="G996" s="46">
        <v>9.0539049442603825E-2</v>
      </c>
      <c r="H996" s="46">
        <v>4.2071733663573654E-2</v>
      </c>
      <c r="I996" s="46">
        <v>2.2712511353921168E-2</v>
      </c>
    </row>
    <row r="997" spans="1:9">
      <c r="A997" s="46">
        <v>0.94586614173228345</v>
      </c>
      <c r="B997" s="46">
        <v>1.192739015766034</v>
      </c>
      <c r="C997" s="46">
        <v>0.89605067563250806</v>
      </c>
      <c r="D997" s="46">
        <v>1.7396111660434943</v>
      </c>
      <c r="E997" s="46">
        <v>1.5344496847043563</v>
      </c>
      <c r="F997" s="46">
        <v>0.17625235620465229</v>
      </c>
      <c r="G997" s="46">
        <v>-2.1951661996192334E-2</v>
      </c>
      <c r="H997" s="46">
        <v>5.5366162046269506E-2</v>
      </c>
      <c r="I997" s="46">
        <v>2.140859025826309E-2</v>
      </c>
    </row>
    <row r="998" spans="1:9">
      <c r="A998" s="46">
        <v>0.94685039370078738</v>
      </c>
      <c r="B998" s="46">
        <v>1.2358664427724895</v>
      </c>
      <c r="C998" s="46">
        <v>1.5129383016241662</v>
      </c>
      <c r="D998" s="46">
        <v>3.9857053894758376</v>
      </c>
      <c r="E998" s="46">
        <v>7.8074579267855784</v>
      </c>
      <c r="F998" s="46">
        <v>0.21177229718771515</v>
      </c>
      <c r="G998" s="46">
        <v>8.2810731028149023E-2</v>
      </c>
      <c r="H998" s="46">
        <v>0.13827143077383636</v>
      </c>
      <c r="I998" s="46">
        <v>0.1027539710670143</v>
      </c>
    </row>
    <row r="999" spans="1:9">
      <c r="A999" s="46">
        <v>0.94783464566929132</v>
      </c>
      <c r="B999" s="46">
        <v>1.0920904966614389</v>
      </c>
      <c r="C999" s="46">
        <v>1.2030268344287172</v>
      </c>
      <c r="D999" s="46">
        <v>1.6857523889040442</v>
      </c>
      <c r="E999" s="46">
        <v>7.8775938736502038</v>
      </c>
      <c r="F999" s="46">
        <v>8.809374628957066E-2</v>
      </c>
      <c r="G999" s="46">
        <v>3.6968148600409215E-2</v>
      </c>
      <c r="H999" s="46">
        <v>5.222119857479933E-2</v>
      </c>
      <c r="I999" s="46">
        <v>0.1032011255629367</v>
      </c>
    </row>
    <row r="1000" spans="1:9">
      <c r="A1000" s="46">
        <v>0.94881889763779526</v>
      </c>
      <c r="B1000" s="46">
        <v>1.0708374182333873</v>
      </c>
      <c r="C1000" s="46">
        <v>0.74708388648727708</v>
      </c>
      <c r="D1000" s="46">
        <v>0.76271440379721422</v>
      </c>
      <c r="E1000" s="46">
        <v>1.0767150101628085</v>
      </c>
      <c r="F1000" s="46">
        <v>6.8440976238609966E-2</v>
      </c>
      <c r="G1000" s="46">
        <v>-5.8315560462636661E-2</v>
      </c>
      <c r="H1000" s="46">
        <v>-2.7087162471792808E-2</v>
      </c>
      <c r="I1000" s="46">
        <v>3.695737431921997E-3</v>
      </c>
    </row>
    <row r="1001" spans="1:9">
      <c r="A1001" s="46">
        <v>0.94980314960629919</v>
      </c>
      <c r="B1001" s="46">
        <v>0.95983375211545274</v>
      </c>
      <c r="C1001" s="46">
        <v>0.75742102854732496</v>
      </c>
      <c r="D1001" s="46">
        <v>1.0166781589468301</v>
      </c>
      <c r="E1001" s="46">
        <v>1.7809985514823092</v>
      </c>
      <c r="F1001" s="46">
        <v>-4.0995184396492711E-2</v>
      </c>
      <c r="G1001" s="46">
        <v>-5.55671999552226E-2</v>
      </c>
      <c r="H1001" s="46">
        <v>1.6540605769450282E-3</v>
      </c>
      <c r="I1001" s="46">
        <v>2.8858709549506506E-2</v>
      </c>
    </row>
    <row r="1002" spans="1:9">
      <c r="A1002" s="46">
        <v>0.95078740157480313</v>
      </c>
      <c r="B1002" s="46">
        <v>0.93099860891121744</v>
      </c>
      <c r="C1002" s="46">
        <v>0.95766488973344144</v>
      </c>
      <c r="D1002" s="46">
        <v>1.5752531133879739</v>
      </c>
      <c r="E1002" s="46">
        <v>2.7179131486647381</v>
      </c>
      <c r="F1002" s="46">
        <v>-7.1497495893922652E-2</v>
      </c>
      <c r="G1002" s="46">
        <v>-8.6514728309280368E-3</v>
      </c>
      <c r="H1002" s="46">
        <v>4.5441596627862325E-2</v>
      </c>
      <c r="I1002" s="46">
        <v>4.9993218054237863E-2</v>
      </c>
    </row>
    <row r="1003" spans="1:9">
      <c r="A1003" s="46">
        <v>0.95177165354330706</v>
      </c>
      <c r="B1003" s="46">
        <v>0.7088367367597318</v>
      </c>
      <c r="C1003" s="46">
        <v>0.65392568951495755</v>
      </c>
      <c r="D1003" s="46">
        <v>2.7191967470518721</v>
      </c>
      <c r="E1003" s="46">
        <v>2.222505570141764</v>
      </c>
      <c r="F1003" s="46">
        <v>-0.34413005152007442</v>
      </c>
      <c r="G1003" s="46">
        <v>-8.4952311715113527E-2</v>
      </c>
      <c r="H1003" s="46">
        <v>0.10003365231103925</v>
      </c>
      <c r="I1003" s="46">
        <v>3.9931759732664732E-2</v>
      </c>
    </row>
    <row r="1004" spans="1:9">
      <c r="A1004" s="46">
        <v>0.952755905511811</v>
      </c>
      <c r="B1004" s="46">
        <v>1.0540918094007796</v>
      </c>
      <c r="C1004" s="46">
        <v>0.72987305268584546</v>
      </c>
      <c r="D1004" s="46">
        <v>0.68157604889659318</v>
      </c>
      <c r="E1004" s="46">
        <v>1.1205224933821234</v>
      </c>
      <c r="F1004" s="46">
        <v>5.2679552019029262E-2</v>
      </c>
      <c r="G1004" s="46">
        <v>-6.2976932078496389E-2</v>
      </c>
      <c r="H1004" s="46">
        <v>-3.8334744361408504E-2</v>
      </c>
      <c r="I1004" s="46">
        <v>5.6897544236229839E-3</v>
      </c>
    </row>
    <row r="1005" spans="1:9">
      <c r="A1005" s="46">
        <v>0.95374015748031493</v>
      </c>
      <c r="B1005" s="46">
        <v>0.8416492384697426</v>
      </c>
      <c r="C1005" s="46">
        <v>0.96584778558867712</v>
      </c>
      <c r="D1005" s="46">
        <v>1.3921566425596463</v>
      </c>
      <c r="E1005" s="46">
        <v>1.0594664635260711</v>
      </c>
      <c r="F1005" s="46">
        <v>-0.17239193292379729</v>
      </c>
      <c r="G1005" s="46">
        <v>-6.9498058079478994E-3</v>
      </c>
      <c r="H1005" s="46">
        <v>3.3085408615559642E-2</v>
      </c>
      <c r="I1005" s="46">
        <v>2.8882722555790387E-3</v>
      </c>
    </row>
    <row r="1006" spans="1:9">
      <c r="A1006" s="46">
        <v>0.95472440944881887</v>
      </c>
      <c r="B1006" s="46">
        <v>0.87962629854202057</v>
      </c>
      <c r="C1006" s="46">
        <v>0.48792031461606256</v>
      </c>
      <c r="D1006" s="46">
        <v>0.2519649806381099</v>
      </c>
      <c r="E1006" s="46">
        <v>0.53968586942153163</v>
      </c>
      <c r="F1006" s="46">
        <v>-0.12825812245149956</v>
      </c>
      <c r="G1006" s="46">
        <v>-0.14352063523667824</v>
      </c>
      <c r="H1006" s="46">
        <v>-0.13784651668491305</v>
      </c>
      <c r="I1006" s="46">
        <v>-3.0838401599195979E-2</v>
      </c>
    </row>
    <row r="1007" spans="1:9">
      <c r="A1007" s="46">
        <v>0.9557086614173228</v>
      </c>
      <c r="B1007" s="46">
        <v>0.95631179737242067</v>
      </c>
      <c r="C1007" s="46">
        <v>1.1386092746452137</v>
      </c>
      <c r="D1007" s="46">
        <v>0.89708052127457061</v>
      </c>
      <c r="E1007" s="46">
        <v>0.62671983859591396</v>
      </c>
      <c r="F1007" s="46">
        <v>-4.4671271226292615E-2</v>
      </c>
      <c r="G1007" s="46">
        <v>2.5961516631760717E-2</v>
      </c>
      <c r="H1007" s="46">
        <v>-1.0860965364497089E-2</v>
      </c>
      <c r="I1007" s="46">
        <v>-2.3362783330122129E-2</v>
      </c>
    </row>
    <row r="1008" spans="1:9">
      <c r="A1008" s="46">
        <v>0.95669291338582674</v>
      </c>
      <c r="B1008" s="46">
        <v>1.0310345540147963</v>
      </c>
      <c r="C1008" s="46">
        <v>1.2287437448262417</v>
      </c>
      <c r="D1008" s="46">
        <v>1.6922086951445712</v>
      </c>
      <c r="E1008" s="46">
        <v>2.5236401892226059</v>
      </c>
      <c r="F1008" s="46">
        <v>3.0562719521505188E-2</v>
      </c>
      <c r="G1008" s="46">
        <v>4.1198460357141066E-2</v>
      </c>
      <c r="H1008" s="46">
        <v>5.2603459586202314E-2</v>
      </c>
      <c r="I1008" s="46">
        <v>4.6285118937070699E-2</v>
      </c>
    </row>
    <row r="1009" spans="1:9">
      <c r="A1009" s="46">
        <v>0.95767716535433067</v>
      </c>
      <c r="B1009" s="46">
        <v>0.84132672062329916</v>
      </c>
      <c r="C1009" s="46">
        <v>0.69366794984324631</v>
      </c>
      <c r="D1009" s="46">
        <v>1.1550943909976228</v>
      </c>
      <c r="E1009" s="46">
        <v>1.3095557475260808</v>
      </c>
      <c r="F1009" s="46">
        <v>-0.17277520381801173</v>
      </c>
      <c r="G1009" s="46">
        <v>-7.3152378282444128E-2</v>
      </c>
      <c r="H1009" s="46">
        <v>1.4418206444201439E-2</v>
      </c>
      <c r="I1009" s="46">
        <v>1.3484397783580595E-2</v>
      </c>
    </row>
    <row r="1010" spans="1:9">
      <c r="A1010" s="46">
        <v>0.95866141732283461</v>
      </c>
      <c r="B1010" s="46">
        <v>1.0180358971645755</v>
      </c>
      <c r="C1010" s="46">
        <v>0.6113173755306861</v>
      </c>
      <c r="D1010" s="46">
        <v>0.7021095823241793</v>
      </c>
      <c r="E1010" s="46">
        <v>0.39664706304664382</v>
      </c>
      <c r="F1010" s="46">
        <v>1.7875179947269709E-2</v>
      </c>
      <c r="G1010" s="46">
        <v>-9.8427803690080196E-2</v>
      </c>
      <c r="H1010" s="46">
        <v>-3.5366578696179714E-2</v>
      </c>
      <c r="I1010" s="46">
        <v>-4.6235420182836898E-2</v>
      </c>
    </row>
    <row r="1011" spans="1:9">
      <c r="A1011" s="46">
        <v>0.95964566929133854</v>
      </c>
      <c r="B1011" s="46">
        <v>1.120560821387838</v>
      </c>
      <c r="C1011" s="46">
        <v>1.1757527362366813</v>
      </c>
      <c r="D1011" s="46">
        <v>0.82904119388327846</v>
      </c>
      <c r="E1011" s="46">
        <v>2.9401533053319375</v>
      </c>
      <c r="F1011" s="46">
        <v>0.11382929336387601</v>
      </c>
      <c r="G1011" s="46">
        <v>3.2381713813383561E-2</v>
      </c>
      <c r="H1011" s="46">
        <v>-1.874854340279896E-2</v>
      </c>
      <c r="I1011" s="46">
        <v>5.3923086233091555E-2</v>
      </c>
    </row>
    <row r="1012" spans="1:9">
      <c r="A1012" s="46">
        <v>0.96062992125984248</v>
      </c>
      <c r="B1012" s="46">
        <v>1.0851684724522004</v>
      </c>
      <c r="C1012" s="46">
        <v>2.4077786005957234</v>
      </c>
      <c r="D1012" s="46">
        <v>2.647390605283487</v>
      </c>
      <c r="E1012" s="46">
        <v>2.8713611215728725</v>
      </c>
      <c r="F1012" s="46">
        <v>8.1735249088133302E-2</v>
      </c>
      <c r="G1012" s="46">
        <v>0.1757409159890663</v>
      </c>
      <c r="H1012" s="46">
        <v>9.7357447763349189E-2</v>
      </c>
      <c r="I1012" s="46">
        <v>5.2739308786716246E-2</v>
      </c>
    </row>
    <row r="1013" spans="1:9">
      <c r="A1013" s="46">
        <v>0.96161417322834641</v>
      </c>
      <c r="B1013" s="46">
        <v>0.99020739623660947</v>
      </c>
      <c r="C1013" s="46">
        <v>0.6957275218517609</v>
      </c>
      <c r="D1013" s="46">
        <v>0.86609847515366389</v>
      </c>
      <c r="E1013" s="46">
        <v>1.3126209140222762</v>
      </c>
      <c r="F1013" s="46">
        <v>-9.8408666456174972E-3</v>
      </c>
      <c r="G1013" s="46">
        <v>-7.2559437378571026E-2</v>
      </c>
      <c r="H1013" s="46">
        <v>-1.4375666423592249E-2</v>
      </c>
      <c r="I1013" s="46">
        <v>1.3601291810487526E-2</v>
      </c>
    </row>
    <row r="1014" spans="1:9">
      <c r="A1014" s="46">
        <v>0.96259842519685035</v>
      </c>
      <c r="B1014" s="46">
        <v>1.075843243282137</v>
      </c>
      <c r="C1014" s="46">
        <v>1.1191797181402872</v>
      </c>
      <c r="D1014" s="46">
        <v>2.8978267766143238</v>
      </c>
      <c r="E1014" s="46">
        <v>3.5003626965758334</v>
      </c>
      <c r="F1014" s="46">
        <v>7.310476644451977E-2</v>
      </c>
      <c r="G1014" s="46">
        <v>2.2519204491502649E-2</v>
      </c>
      <c r="H1014" s="46">
        <v>0.10639610686869791</v>
      </c>
      <c r="I1014" s="46">
        <v>6.2643329535974734E-2</v>
      </c>
    </row>
    <row r="1015" spans="1:9">
      <c r="A1015" s="46">
        <v>0.96358267716535428</v>
      </c>
      <c r="B1015" s="46">
        <v>1.0808524903748202</v>
      </c>
      <c r="C1015" s="46">
        <v>0.88870024090374666</v>
      </c>
      <c r="D1015" s="46">
        <v>1.5710311277019073</v>
      </c>
      <c r="E1015" s="46">
        <v>2.0918256268196811</v>
      </c>
      <c r="F1015" s="46">
        <v>7.7750072708478113E-2</v>
      </c>
      <c r="G1015" s="46">
        <v>-2.3599057432685221E-2</v>
      </c>
      <c r="H1015" s="46">
        <v>4.5173217301856985E-2</v>
      </c>
      <c r="I1015" s="46">
        <v>3.69018595174012E-2</v>
      </c>
    </row>
    <row r="1016" spans="1:9">
      <c r="A1016" s="46">
        <v>0.96456692913385822</v>
      </c>
      <c r="B1016" s="46">
        <v>0.70034761464271134</v>
      </c>
      <c r="C1016" s="46">
        <v>0.97874171331862481</v>
      </c>
      <c r="D1016" s="46">
        <v>1.9890953617758438</v>
      </c>
      <c r="E1016" s="46">
        <v>4.11299841720784</v>
      </c>
      <c r="F1016" s="46">
        <v>-0.35617847485317594</v>
      </c>
      <c r="G1016" s="46">
        <v>-4.2974996619035586E-3</v>
      </c>
      <c r="H1016" s="46">
        <v>6.8767994330565976E-2</v>
      </c>
      <c r="I1016" s="46">
        <v>7.0707615221076353E-2</v>
      </c>
    </row>
    <row r="1017" spans="1:9">
      <c r="A1017" s="46">
        <v>0.96555118110236215</v>
      </c>
      <c r="B1017" s="46">
        <v>1.0388058451242792</v>
      </c>
      <c r="C1017" s="46">
        <v>1.0997892668718474</v>
      </c>
      <c r="D1017" s="46">
        <v>2.1863465255724326</v>
      </c>
      <c r="E1017" s="46">
        <v>10.284194304100881</v>
      </c>
      <c r="F1017" s="46">
        <v>3.807182759489932E-2</v>
      </c>
      <c r="G1017" s="46">
        <v>1.9023717176066702E-2</v>
      </c>
      <c r="H1017" s="46">
        <v>7.8223189758126838E-2</v>
      </c>
      <c r="I1017" s="46">
        <v>0.1165304091525301</v>
      </c>
    </row>
    <row r="1018" spans="1:9">
      <c r="A1018" s="46">
        <v>0.96653543307086609</v>
      </c>
      <c r="B1018" s="46">
        <v>0.9300520156077563</v>
      </c>
      <c r="C1018" s="46">
        <v>1.3643480523017784</v>
      </c>
      <c r="D1018" s="46">
        <v>2.8406309871906137</v>
      </c>
      <c r="E1018" s="46">
        <v>6.0423835533756183</v>
      </c>
      <c r="F1018" s="46">
        <v>-7.2514763637873847E-2</v>
      </c>
      <c r="G1018" s="46">
        <v>6.2135339436017144E-2</v>
      </c>
      <c r="H1018" s="46">
        <v>0.10440262060833513</v>
      </c>
      <c r="I1018" s="46">
        <v>8.9939928107193895E-2</v>
      </c>
    </row>
    <row r="1019" spans="1:9">
      <c r="A1019" s="46">
        <v>0.96751968503937003</v>
      </c>
      <c r="B1019" s="46">
        <v>1.207719651005045</v>
      </c>
      <c r="C1019" s="46">
        <v>1.9018791163534507</v>
      </c>
      <c r="D1019" s="46">
        <v>1.8158048852100148</v>
      </c>
      <c r="E1019" s="46">
        <v>2.9763269312390248</v>
      </c>
      <c r="F1019" s="46">
        <v>0.18873399559601436</v>
      </c>
      <c r="G1019" s="46">
        <v>0.12856848120653699</v>
      </c>
      <c r="H1019" s="46">
        <v>5.9652883234181955E-2</v>
      </c>
      <c r="I1019" s="46">
        <v>5.4534498343210822E-2</v>
      </c>
    </row>
    <row r="1020" spans="1:9">
      <c r="A1020" s="46">
        <v>0.96850393700787396</v>
      </c>
      <c r="B1020" s="46">
        <v>0.79306157479965822</v>
      </c>
      <c r="C1020" s="46">
        <v>0.98802780959253322</v>
      </c>
      <c r="D1020" s="46">
        <v>0.50545619751070336</v>
      </c>
      <c r="E1020" s="46">
        <v>0.75742477563312949</v>
      </c>
      <c r="F1020" s="46">
        <v>-0.23185441244286986</v>
      </c>
      <c r="G1020" s="46">
        <v>-2.4088868539070551E-3</v>
      </c>
      <c r="H1020" s="46">
        <v>-6.8229389608479352E-2</v>
      </c>
      <c r="I1020" s="46">
        <v>-1.3891552631233411E-2</v>
      </c>
    </row>
    <row r="1021" spans="1:9">
      <c r="A1021" s="46">
        <v>0.96948818897637801</v>
      </c>
      <c r="B1021" s="46">
        <v>1.0145584883186185</v>
      </c>
      <c r="C1021" s="46">
        <v>1.4886119963360229</v>
      </c>
      <c r="D1021" s="46">
        <v>2.0057793828051604</v>
      </c>
      <c r="E1021" s="46">
        <v>1.4416248576906217</v>
      </c>
      <c r="F1021" s="46">
        <v>1.4453530981306079E-2</v>
      </c>
      <c r="G1021" s="46">
        <v>7.9568827943092502E-2</v>
      </c>
      <c r="H1021" s="46">
        <v>6.9603270483021215E-2</v>
      </c>
      <c r="I1021" s="46">
        <v>1.8288542542470036E-2</v>
      </c>
    </row>
    <row r="1022" spans="1:9">
      <c r="A1022" s="46">
        <v>0.97047244094488194</v>
      </c>
      <c r="B1022" s="46">
        <v>0.97796379714237014</v>
      </c>
      <c r="C1022" s="46">
        <v>1.6471854370267267</v>
      </c>
      <c r="D1022" s="46">
        <v>1.5791982683389334</v>
      </c>
      <c r="E1022" s="46">
        <v>5.802002692936588</v>
      </c>
      <c r="F1022" s="46">
        <v>-2.2282626869314887E-2</v>
      </c>
      <c r="G1022" s="46">
        <v>9.9813607128992565E-2</v>
      </c>
      <c r="H1022" s="46">
        <v>4.5691729315325016E-2</v>
      </c>
      <c r="I1022" s="46">
        <v>8.7910157491923407E-2</v>
      </c>
    </row>
    <row r="1023" spans="1:9">
      <c r="A1023" s="46">
        <v>0.97145669291338588</v>
      </c>
      <c r="B1023" s="46">
        <v>1.0072859875873026</v>
      </c>
      <c r="C1023" s="46">
        <v>1.4015730055724382</v>
      </c>
      <c r="D1023" s="46">
        <v>2.1425404909434147</v>
      </c>
      <c r="E1023" s="46">
        <v>3.8483710448729451</v>
      </c>
      <c r="F1023" s="46">
        <v>7.2595730063467982E-3</v>
      </c>
      <c r="G1023" s="46">
        <v>6.7519036258331638E-2</v>
      </c>
      <c r="H1023" s="46">
        <v>7.6199227023462962E-2</v>
      </c>
      <c r="I1023" s="46">
        <v>6.7382497676880676E-2</v>
      </c>
    </row>
    <row r="1024" spans="1:9">
      <c r="A1024" s="46">
        <v>0.97244094488188981</v>
      </c>
      <c r="B1024" s="46">
        <v>1.1987284401087039</v>
      </c>
      <c r="C1024" s="46">
        <v>2.1042086569589098</v>
      </c>
      <c r="D1024" s="46">
        <v>1.8715795279816507</v>
      </c>
      <c r="E1024" s="46">
        <v>2.5062158551200917</v>
      </c>
      <c r="F1024" s="46">
        <v>0.18126136174299451</v>
      </c>
      <c r="G1024" s="46">
        <v>0.14878789230334136</v>
      </c>
      <c r="H1024" s="46">
        <v>6.2678274170563153E-2</v>
      </c>
      <c r="I1024" s="46">
        <v>4.5938699404385185E-2</v>
      </c>
    </row>
    <row r="1025" spans="1:9">
      <c r="A1025" s="46">
        <v>0.97342519685039375</v>
      </c>
      <c r="B1025" s="46">
        <v>0.95029481400356208</v>
      </c>
      <c r="C1025" s="46">
        <v>1.0290370372277116</v>
      </c>
      <c r="D1025" s="46">
        <v>1.1457270703294535</v>
      </c>
      <c r="E1025" s="46">
        <v>1.3296980814722623</v>
      </c>
      <c r="F1025" s="46">
        <v>-5.0983012000044313E-2</v>
      </c>
      <c r="G1025" s="46">
        <v>5.7246899245475876E-3</v>
      </c>
      <c r="H1025" s="46">
        <v>1.3603943140252039E-2</v>
      </c>
      <c r="I1025" s="46">
        <v>1.4247595502598709E-2</v>
      </c>
    </row>
    <row r="1026" spans="1:9">
      <c r="A1026" s="46">
        <v>0.97440944881889768</v>
      </c>
      <c r="B1026" s="46">
        <v>0.86110252504034068</v>
      </c>
      <c r="C1026" s="46">
        <v>0.81383048365845878</v>
      </c>
      <c r="D1026" s="46">
        <v>0.73577919285793503</v>
      </c>
      <c r="E1026" s="46">
        <v>0.61881967568043694</v>
      </c>
      <c r="F1026" s="46">
        <v>-0.1495417049415684</v>
      </c>
      <c r="G1026" s="46">
        <v>-4.1200637140137768E-2</v>
      </c>
      <c r="H1026" s="46">
        <v>-3.0682521496906763E-2</v>
      </c>
      <c r="I1026" s="46">
        <v>-2.399706821393225E-2</v>
      </c>
    </row>
    <row r="1027" spans="1:9">
      <c r="A1027" s="46">
        <v>0.97539370078740162</v>
      </c>
      <c r="B1027" s="46">
        <v>0.87938279129824015</v>
      </c>
      <c r="C1027" s="46">
        <v>1.2387334426103489</v>
      </c>
      <c r="D1027" s="46">
        <v>1.1005572713594876</v>
      </c>
      <c r="E1027" s="46">
        <v>0.85465263573503192</v>
      </c>
      <c r="F1027" s="46">
        <v>-0.1285349911120908</v>
      </c>
      <c r="G1027" s="46">
        <v>4.2817888073028595E-2</v>
      </c>
      <c r="H1027" s="46">
        <v>9.5816661847444862E-3</v>
      </c>
      <c r="I1027" s="46">
        <v>-7.853008329556526E-3</v>
      </c>
    </row>
    <row r="1028" spans="1:9">
      <c r="A1028" s="46">
        <v>0.97637795275590555</v>
      </c>
      <c r="B1028" s="46">
        <v>1.1034724880923423</v>
      </c>
      <c r="C1028" s="46">
        <v>0.81561242806820955</v>
      </c>
      <c r="D1028" s="46">
        <v>0.9976766176480012</v>
      </c>
      <c r="E1028" s="46">
        <v>0.29556119432326122</v>
      </c>
      <c r="F1028" s="46">
        <v>9.8462014906208276E-2</v>
      </c>
      <c r="G1028" s="46">
        <v>-4.0763200490521082E-2</v>
      </c>
      <c r="H1028" s="46">
        <v>-2.3260855926950929E-4</v>
      </c>
      <c r="I1028" s="46">
        <v>-6.0943968809362738E-2</v>
      </c>
    </row>
    <row r="1029" spans="1:9">
      <c r="A1029" s="46">
        <v>0.97736220472440949</v>
      </c>
      <c r="B1029" s="46">
        <v>0.95598581889623202</v>
      </c>
      <c r="C1029" s="46">
        <v>2.7095393192031301</v>
      </c>
      <c r="D1029" s="46">
        <v>4.7443552834027489</v>
      </c>
      <c r="E1029" s="46">
        <v>7.3102452283557566</v>
      </c>
      <c r="F1029" s="46">
        <v>-4.5012199831309808E-2</v>
      </c>
      <c r="G1029" s="46">
        <v>0.19935572550544042</v>
      </c>
      <c r="H1029" s="46">
        <v>0.15569555499963578</v>
      </c>
      <c r="I1029" s="46">
        <v>9.9463841008484571E-2</v>
      </c>
    </row>
    <row r="1030" spans="1:9">
      <c r="A1030" s="46">
        <v>0.97834645669291342</v>
      </c>
      <c r="B1030" s="46">
        <v>0.95527330408771893</v>
      </c>
      <c r="C1030" s="46">
        <v>1.2187648107085056</v>
      </c>
      <c r="D1030" s="46">
        <v>3.3318765873595995</v>
      </c>
      <c r="E1030" s="46">
        <v>2.9963812342365435</v>
      </c>
      <c r="F1030" s="46">
        <v>-4.5757797152942294E-2</v>
      </c>
      <c r="G1030" s="46">
        <v>3.9567579126458016E-2</v>
      </c>
      <c r="H1030" s="46">
        <v>0.12035356850110868</v>
      </c>
      <c r="I1030" s="46">
        <v>5.487026526510852E-2</v>
      </c>
    </row>
    <row r="1031" spans="1:9">
      <c r="A1031" s="46">
        <v>0.97933070866141736</v>
      </c>
      <c r="B1031" s="46">
        <v>1.1514009535580576</v>
      </c>
      <c r="C1031" s="46">
        <v>1.433497187305252</v>
      </c>
      <c r="D1031" s="46">
        <v>1.7151318466398391</v>
      </c>
      <c r="E1031" s="46">
        <v>1.6643847049294822</v>
      </c>
      <c r="F1031" s="46">
        <v>0.14097942143193865</v>
      </c>
      <c r="G1031" s="46">
        <v>7.202340884446852E-2</v>
      </c>
      <c r="H1031" s="46">
        <v>5.39489956170097E-2</v>
      </c>
      <c r="I1031" s="46">
        <v>2.5472775427217004E-2</v>
      </c>
    </row>
    <row r="1032" spans="1:9">
      <c r="A1032" s="46">
        <v>0.98031496062992129</v>
      </c>
      <c r="B1032" s="46">
        <v>0.76826045414589317</v>
      </c>
      <c r="C1032" s="46">
        <v>0.7348302130303741</v>
      </c>
      <c r="D1032" s="46">
        <v>0.44578720327952132</v>
      </c>
      <c r="E1032" s="46">
        <v>0.70343209327123268</v>
      </c>
      <c r="F1032" s="46">
        <v>-0.26362647032459846</v>
      </c>
      <c r="G1032" s="46">
        <v>-6.1623161826858432E-2</v>
      </c>
      <c r="H1032" s="46">
        <v>-8.0791356351297847E-2</v>
      </c>
      <c r="I1032" s="46">
        <v>-1.7589196703217905E-2</v>
      </c>
    </row>
    <row r="1033" spans="1:9">
      <c r="A1033" s="46">
        <v>0.98129921259842523</v>
      </c>
      <c r="B1033" s="46">
        <v>1.1795527544898792</v>
      </c>
      <c r="C1033" s="46">
        <v>0.4925971855426805</v>
      </c>
      <c r="D1033" s="46">
        <v>0.59964753446884955</v>
      </c>
      <c r="E1033" s="46">
        <v>0.19447310632520878</v>
      </c>
      <c r="F1033" s="46">
        <v>0.16513534501197827</v>
      </c>
      <c r="G1033" s="46">
        <v>-0.14161270135721532</v>
      </c>
      <c r="H1033" s="46">
        <v>-5.1141323892988699E-2</v>
      </c>
      <c r="I1033" s="46">
        <v>-8.1873069815273786E-2</v>
      </c>
    </row>
    <row r="1034" spans="1:9">
      <c r="A1034" s="46">
        <v>0.98228346456692917</v>
      </c>
      <c r="B1034" s="46">
        <v>0.75304598974389625</v>
      </c>
      <c r="C1034" s="46">
        <v>0.62824103958298672</v>
      </c>
      <c r="D1034" s="46">
        <v>2.2509094547202118</v>
      </c>
      <c r="E1034" s="46">
        <v>1.9669353767853002</v>
      </c>
      <c r="F1034" s="46">
        <v>-0.28362897769016721</v>
      </c>
      <c r="G1034" s="46">
        <v>-9.2966273032471153E-2</v>
      </c>
      <c r="H1034" s="46">
        <v>8.1133433664653837E-2</v>
      </c>
      <c r="I1034" s="46">
        <v>3.3823834258696901E-2</v>
      </c>
    </row>
    <row r="1035" spans="1:9">
      <c r="A1035" s="46">
        <v>0.9832677165354331</v>
      </c>
      <c r="B1035" s="46">
        <v>0.9710815791733991</v>
      </c>
      <c r="C1035" s="46">
        <v>0.61614389205955955</v>
      </c>
      <c r="D1035" s="46">
        <v>0.84717573064397167</v>
      </c>
      <c r="E1035" s="46">
        <v>1.5633214062665914</v>
      </c>
      <c r="F1035" s="46">
        <v>-2.9344798593357608E-2</v>
      </c>
      <c r="G1035" s="46">
        <v>-9.6854950344193988E-2</v>
      </c>
      <c r="H1035" s="46">
        <v>-1.6584713165392478E-2</v>
      </c>
      <c r="I1035" s="46">
        <v>2.2340633225359806E-2</v>
      </c>
    </row>
    <row r="1036" spans="1:9">
      <c r="A1036" s="46">
        <v>0.98425196850393704</v>
      </c>
      <c r="B1036" s="46">
        <v>1.0119119808647894</v>
      </c>
      <c r="C1036" s="46">
        <v>0.66191375301547983</v>
      </c>
      <c r="D1036" s="46">
        <v>0.64536040260075123</v>
      </c>
      <c r="E1036" s="46">
        <v>1.1478404159810103</v>
      </c>
      <c r="F1036" s="46">
        <v>1.1841591652641752E-2</v>
      </c>
      <c r="G1036" s="46">
        <v>-8.2524002797316573E-2</v>
      </c>
      <c r="H1036" s="46">
        <v>-4.3794635451459105E-2</v>
      </c>
      <c r="I1036" s="46">
        <v>6.8941138882510078E-3</v>
      </c>
    </row>
    <row r="1037" spans="1:9">
      <c r="A1037" s="46">
        <v>0.98523622047244097</v>
      </c>
      <c r="B1037" s="46">
        <v>1.3159415064764886</v>
      </c>
      <c r="C1037" s="46">
        <v>2.7848799046923678</v>
      </c>
      <c r="D1037" s="46">
        <v>4.1448050172060071</v>
      </c>
      <c r="E1037" s="46">
        <v>10.026255018000475</v>
      </c>
      <c r="F1037" s="46">
        <v>0.27455238394909121</v>
      </c>
      <c r="G1037" s="46">
        <v>0.20484095005128267</v>
      </c>
      <c r="H1037" s="46">
        <v>0.14218557469997606</v>
      </c>
      <c r="I1037" s="46">
        <v>0.11526035770925717</v>
      </c>
    </row>
    <row r="1038" spans="1:9">
      <c r="A1038" s="46">
        <v>0.98622047244094491</v>
      </c>
      <c r="B1038" s="46">
        <v>1.0092110903978859</v>
      </c>
      <c r="C1038" s="46">
        <v>1.388429072180879</v>
      </c>
      <c r="D1038" s="46">
        <v>2.719337296275206</v>
      </c>
      <c r="E1038" s="46">
        <v>4.3781069172124418</v>
      </c>
      <c r="F1038" s="46">
        <v>9.1689270207431714E-3</v>
      </c>
      <c r="G1038" s="46">
        <v>6.5634588825429996E-2</v>
      </c>
      <c r="H1038" s="46">
        <v>0.10003882095473053</v>
      </c>
      <c r="I1038" s="46">
        <v>7.3830821013815232E-2</v>
      </c>
    </row>
    <row r="1039" spans="1:9">
      <c r="A1039" s="46">
        <v>0.98720472440944884</v>
      </c>
      <c r="B1039" s="46">
        <v>1.0317146479930632</v>
      </c>
      <c r="C1039" s="46">
        <v>1.1914606516096964</v>
      </c>
      <c r="D1039" s="46">
        <v>1.6015162806499657</v>
      </c>
      <c r="E1039" s="46">
        <v>6.449483255088535</v>
      </c>
      <c r="F1039" s="46">
        <v>3.1222124942433642E-2</v>
      </c>
      <c r="G1039" s="46">
        <v>3.5035998552868944E-2</v>
      </c>
      <c r="H1039" s="46">
        <v>4.7095085589112372E-2</v>
      </c>
      <c r="I1039" s="46">
        <v>9.3200000605405717E-2</v>
      </c>
    </row>
    <row r="1040" spans="1:9">
      <c r="A1040" s="46">
        <v>0.98818897637795278</v>
      </c>
      <c r="B1040" s="46">
        <v>0.72042740610096756</v>
      </c>
      <c r="C1040" s="46">
        <v>0.77312792690507082</v>
      </c>
      <c r="D1040" s="46">
        <v>1.4949662679064548</v>
      </c>
      <c r="E1040" s="46">
        <v>3.9362349165367427</v>
      </c>
      <c r="F1040" s="46">
        <v>-0.32791062350976818</v>
      </c>
      <c r="G1040" s="46">
        <v>-5.1462150006325327E-2</v>
      </c>
      <c r="H1040" s="46">
        <v>4.0210364331482104E-2</v>
      </c>
      <c r="I1040" s="46">
        <v>6.8511233074422015E-2</v>
      </c>
    </row>
    <row r="1041" spans="1:9">
      <c r="A1041" s="46">
        <v>0.98917322834645671</v>
      </c>
      <c r="B1041" s="46">
        <v>1.1253251513162204</v>
      </c>
      <c r="C1041" s="46">
        <v>1.6582923282410613</v>
      </c>
      <c r="D1041" s="46">
        <v>1.3367157070444289</v>
      </c>
      <c r="E1041" s="46">
        <v>0.27515544200041642</v>
      </c>
      <c r="F1041" s="46">
        <v>0.11807201728936477</v>
      </c>
      <c r="G1041" s="46">
        <v>0.10115767098958592</v>
      </c>
      <c r="H1041" s="46">
        <v>2.9021564053927612E-2</v>
      </c>
      <c r="I1041" s="46">
        <v>-6.4520954868385008E-2</v>
      </c>
    </row>
    <row r="1042" spans="1:9">
      <c r="A1042" s="46">
        <v>0.99015748031496065</v>
      </c>
      <c r="B1042" s="46">
        <v>0.88379939771404925</v>
      </c>
      <c r="C1042" s="46">
        <v>1.1369743426377714</v>
      </c>
      <c r="D1042" s="46">
        <v>1.0897947734874509</v>
      </c>
      <c r="E1042" s="46">
        <v>1.0475475311195552</v>
      </c>
      <c r="F1042" s="46">
        <v>-0.12352516775885793</v>
      </c>
      <c r="G1042" s="46">
        <v>2.5674129734379388E-2</v>
      </c>
      <c r="H1042" s="46">
        <v>8.5989397309747875E-3</v>
      </c>
      <c r="I1042" s="46">
        <v>2.3225873777582618E-3</v>
      </c>
    </row>
    <row r="1043" spans="1:9">
      <c r="A1043" s="46">
        <v>0.99114173228346458</v>
      </c>
      <c r="B1043" s="46">
        <v>0.94776626501245487</v>
      </c>
      <c r="C1043" s="46">
        <v>0.73387523525608322</v>
      </c>
      <c r="D1043" s="46">
        <v>1.6459442588085664</v>
      </c>
      <c r="E1043" s="46">
        <v>2.1391168016741204</v>
      </c>
      <c r="F1043" s="46">
        <v>-5.3647363021051594E-2</v>
      </c>
      <c r="G1043" s="46">
        <v>-6.1883248806174199E-2</v>
      </c>
      <c r="H1043" s="46">
        <v>4.9831423704510734E-2</v>
      </c>
      <c r="I1043" s="46">
        <v>3.801965171738407E-2</v>
      </c>
    </row>
    <row r="1044" spans="1:9">
      <c r="A1044" s="46">
        <v>0.99212598425196852</v>
      </c>
      <c r="B1044" s="46">
        <v>0.98519954517015595</v>
      </c>
      <c r="C1044" s="46">
        <v>1.8405242186114159</v>
      </c>
      <c r="D1044" s="46">
        <v>0.79175292993706481</v>
      </c>
      <c r="E1044" s="46">
        <v>0.43741283984456192</v>
      </c>
      <c r="F1044" s="46">
        <v>-1.4911074398309051E-2</v>
      </c>
      <c r="G1044" s="46">
        <v>0.12201008649268785</v>
      </c>
      <c r="H1044" s="46">
        <v>-2.3350589298663568E-2</v>
      </c>
      <c r="I1044" s="46">
        <v>-4.1343890812223921E-2</v>
      </c>
    </row>
    <row r="1045" spans="1:9">
      <c r="A1045" s="46">
        <v>0.99311023622047245</v>
      </c>
      <c r="B1045" s="46">
        <v>0.79951867917243846</v>
      </c>
      <c r="C1045" s="46">
        <v>1.3059898527677198</v>
      </c>
      <c r="D1045" s="46">
        <v>1.9315892695987373</v>
      </c>
      <c r="E1045" s="46">
        <v>3.9777731516848225</v>
      </c>
      <c r="F1045" s="46">
        <v>-0.2237453834132741</v>
      </c>
      <c r="G1045" s="46">
        <v>5.3392252224186157E-2</v>
      </c>
      <c r="H1045" s="46">
        <v>6.5834311981375654E-2</v>
      </c>
      <c r="I1045" s="46">
        <v>6.9036107654274814E-2</v>
      </c>
    </row>
    <row r="1046" spans="1:9">
      <c r="A1046" s="46">
        <v>0.99409448818897639</v>
      </c>
      <c r="B1046" s="46">
        <v>0.55744334193421896</v>
      </c>
      <c r="C1046" s="46">
        <v>0.59775405763053246</v>
      </c>
      <c r="D1046" s="46">
        <v>0.41006895426319562</v>
      </c>
      <c r="E1046" s="46">
        <v>0.96473975502017084</v>
      </c>
      <c r="F1046" s="46">
        <v>-0.58439440962996592</v>
      </c>
      <c r="G1046" s="46">
        <v>-0.10291517689870774</v>
      </c>
      <c r="H1046" s="46">
        <v>-8.9142995229489902E-2</v>
      </c>
      <c r="I1046" s="46">
        <v>-1.7948448965659752E-3</v>
      </c>
    </row>
    <row r="1047" spans="1:9">
      <c r="A1047" s="46">
        <v>0.99507874015748032</v>
      </c>
      <c r="B1047" s="46">
        <v>0.87195807632105626</v>
      </c>
      <c r="C1047" s="46">
        <v>1.6132039870684252</v>
      </c>
      <c r="D1047" s="46">
        <v>3.9078003116661173</v>
      </c>
      <c r="E1047" s="46">
        <v>8.7319290208130784</v>
      </c>
      <c r="F1047" s="46">
        <v>-0.13701393384239052</v>
      </c>
      <c r="G1047" s="46">
        <v>9.5644451108336859E-2</v>
      </c>
      <c r="H1047" s="46">
        <v>0.136297463555315</v>
      </c>
      <c r="I1047" s="46">
        <v>0.10834931550129163</v>
      </c>
    </row>
    <row r="1048" spans="1:9">
      <c r="A1048" s="46">
        <v>0.99606299212598426</v>
      </c>
      <c r="B1048" s="46">
        <v>1.5384905119561632</v>
      </c>
      <c r="C1048" s="46">
        <v>2.5911450814112515</v>
      </c>
      <c r="D1048" s="46">
        <v>3.805682945347693</v>
      </c>
      <c r="E1048" s="46">
        <v>3.6880831195209951</v>
      </c>
      <c r="F1048" s="46">
        <v>0.43080174868662591</v>
      </c>
      <c r="G1048" s="46">
        <v>0.19041997887635986</v>
      </c>
      <c r="H1048" s="46">
        <v>0.1336495461501655</v>
      </c>
      <c r="I1048" s="46">
        <v>6.5255342163572344E-2</v>
      </c>
    </row>
    <row r="1049" spans="1:9">
      <c r="A1049" s="46">
        <v>0.99704724409448819</v>
      </c>
      <c r="B1049" s="46">
        <v>0.98153790705118604</v>
      </c>
      <c r="C1049" s="46">
        <v>1.0931429630354834</v>
      </c>
      <c r="D1049" s="46">
        <v>0.88924558394831421</v>
      </c>
      <c r="E1049" s="46">
        <v>2.6770005095515095</v>
      </c>
      <c r="F1049" s="46">
        <v>-1.8634644461555726E-2</v>
      </c>
      <c r="G1049" s="46">
        <v>1.7811399878515294E-2</v>
      </c>
      <c r="H1049" s="46">
        <v>-1.1738183420659593E-2</v>
      </c>
      <c r="I1049" s="46">
        <v>4.9234847744121464E-2</v>
      </c>
    </row>
    <row r="1050" spans="1:9">
      <c r="A1050" s="46">
        <v>0.99803149606299213</v>
      </c>
      <c r="B1050" s="46">
        <v>1.2735271882597168</v>
      </c>
      <c r="C1050" s="46">
        <v>1.1297133059111926</v>
      </c>
      <c r="D1050" s="46">
        <v>1.3493019182153525</v>
      </c>
      <c r="E1050" s="46">
        <v>2.449599537929537</v>
      </c>
      <c r="F1050" s="46">
        <v>0.2417903644515062</v>
      </c>
      <c r="G1050" s="46">
        <v>2.4392777790201055E-2</v>
      </c>
      <c r="H1050" s="46">
        <v>2.9958736109100059E-2</v>
      </c>
      <c r="I1050" s="46">
        <v>4.479622786451392E-2</v>
      </c>
    </row>
    <row r="1051" spans="1:9">
      <c r="A1051" s="46">
        <v>0.99901574803149606</v>
      </c>
      <c r="B1051" s="46">
        <v>1.3956851799509524</v>
      </c>
      <c r="C1051" s="46">
        <v>1.4071106369332227</v>
      </c>
      <c r="D1051" s="46">
        <v>3.2556341608023769</v>
      </c>
      <c r="E1051" s="46">
        <v>2.527279988448254</v>
      </c>
      <c r="F1051" s="46">
        <v>0.33338546311322359</v>
      </c>
      <c r="G1051" s="46">
        <v>6.8307681651124427E-2</v>
      </c>
      <c r="H1051" s="46">
        <v>0.1180387083351679</v>
      </c>
      <c r="I1051" s="46">
        <v>4.6357181051055019E-2</v>
      </c>
    </row>
    <row r="1052" spans="1:9">
      <c r="A1052" s="46">
        <v>1</v>
      </c>
      <c r="B1052" s="46">
        <v>0.98440789804108142</v>
      </c>
      <c r="C1052" s="46">
        <v>1.4376922244843355</v>
      </c>
      <c r="D1052" s="46">
        <v>2.7947601562977318</v>
      </c>
      <c r="E1052" s="46">
        <v>5.1112494170093692</v>
      </c>
      <c r="F1052" s="46">
        <v>-1.571493729437299E-2</v>
      </c>
      <c r="G1052" s="46">
        <v>7.2607841225973746E-2</v>
      </c>
      <c r="H1052" s="46">
        <v>0.1027746291224753</v>
      </c>
      <c r="I1052" s="46">
        <v>8.1572193931821191E-2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J50" sqref="J50"/>
    </sheetView>
  </sheetViews>
  <sheetFormatPr baseColWidth="10" defaultColWidth="10.83203125" defaultRowHeight="16"/>
  <cols>
    <col min="1" max="16384" width="10.83203125" style="44"/>
  </cols>
  <sheetData>
    <row r="1" spans="1:14">
      <c r="A1" s="43" t="s">
        <v>350</v>
      </c>
    </row>
    <row r="2" spans="1:14" ht="17">
      <c r="N2" s="42"/>
    </row>
    <row r="3" spans="1:14" ht="17">
      <c r="N3" s="42"/>
    </row>
    <row r="4" spans="1:14" ht="17">
      <c r="N4" s="42"/>
    </row>
    <row r="5" spans="1:14" ht="17">
      <c r="N5" s="42"/>
    </row>
    <row r="6" spans="1:14" ht="17">
      <c r="N6" s="42"/>
    </row>
    <row r="7" spans="1:14" ht="17">
      <c r="N7" s="42"/>
    </row>
    <row r="8" spans="1:14" ht="17">
      <c r="N8" s="42"/>
    </row>
    <row r="9" spans="1:14" ht="17">
      <c r="N9" s="42"/>
    </row>
    <row r="10" spans="1:14" ht="17">
      <c r="N10" s="42"/>
    </row>
    <row r="11" spans="1:14" ht="17">
      <c r="N11" s="42"/>
    </row>
    <row r="12" spans="1:14" ht="17">
      <c r="N12" s="42"/>
    </row>
    <row r="13" spans="1:14" ht="17">
      <c r="N13" s="42"/>
    </row>
    <row r="14" spans="1:14" ht="17">
      <c r="N14" s="42"/>
    </row>
    <row r="15" spans="1:14" ht="17">
      <c r="N15" s="42"/>
    </row>
    <row r="16" spans="1:14" ht="17">
      <c r="N16" s="42"/>
    </row>
    <row r="17" spans="14:14" ht="17">
      <c r="N17" s="42"/>
    </row>
    <row r="18" spans="14:14" ht="17">
      <c r="N18" s="42"/>
    </row>
    <row r="19" spans="14:14" ht="17">
      <c r="N19" s="42"/>
    </row>
    <row r="20" spans="14:14" ht="17">
      <c r="N20" s="42"/>
    </row>
    <row r="21" spans="14:14" ht="17">
      <c r="N21" s="42"/>
    </row>
    <row r="22" spans="14:14" ht="17">
      <c r="N22" s="42"/>
    </row>
    <row r="23" spans="14:14" ht="17">
      <c r="N23" s="42"/>
    </row>
    <row r="24" spans="14:14" ht="17">
      <c r="N24" s="42"/>
    </row>
    <row r="25" spans="14:14" ht="17">
      <c r="N25" s="42"/>
    </row>
    <row r="26" spans="14:14" ht="17">
      <c r="N26" s="42"/>
    </row>
    <row r="27" spans="14:14" ht="17">
      <c r="N27" s="42"/>
    </row>
    <row r="28" spans="14:14" ht="17">
      <c r="N28" s="42"/>
    </row>
    <row r="29" spans="14:14" ht="17">
      <c r="N29" s="42"/>
    </row>
    <row r="30" spans="14:14" ht="17">
      <c r="N30" s="42"/>
    </row>
    <row r="31" spans="14:14" ht="17">
      <c r="N31" s="4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K12" sqref="K12"/>
    </sheetView>
  </sheetViews>
  <sheetFormatPr baseColWidth="10" defaultColWidth="10.83203125" defaultRowHeight="16"/>
  <cols>
    <col min="1" max="16384" width="10.83203125" style="44"/>
  </cols>
  <sheetData>
    <row r="1" spans="1:1">
      <c r="A1" s="43" t="s">
        <v>351</v>
      </c>
    </row>
  </sheetData>
  <pageMargins left="0.75" right="0.75" top="1" bottom="1" header="0.5" footer="0.5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8"/>
  <sheetViews>
    <sheetView workbookViewId="0">
      <selection activeCell="H4" sqref="H4"/>
    </sheetView>
  </sheetViews>
  <sheetFormatPr baseColWidth="10" defaultColWidth="9" defaultRowHeight="14"/>
  <cols>
    <col min="1" max="1" width="9.83203125" customWidth="1"/>
    <col min="2" max="4" width="8.83203125" customWidth="1"/>
    <col min="5" max="5" width="9.83203125" customWidth="1"/>
    <col min="7" max="8" width="9.1640625" customWidth="1"/>
    <col min="9" max="9" width="3.6640625" customWidth="1"/>
  </cols>
  <sheetData>
    <row r="1" spans="1:7">
      <c r="B1" s="2" t="s">
        <v>159</v>
      </c>
      <c r="C1" s="1"/>
      <c r="D1" s="1"/>
      <c r="F1" s="1" t="s">
        <v>160</v>
      </c>
    </row>
    <row r="2" spans="1:7">
      <c r="B2" s="5">
        <v>1759</v>
      </c>
      <c r="C2" s="5">
        <v>1764</v>
      </c>
      <c r="D2" s="5">
        <v>1768</v>
      </c>
      <c r="F2">
        <f>(D2-C2)/(C2-B2)</f>
        <v>0.8</v>
      </c>
    </row>
    <row r="3" spans="1:7">
      <c r="A3" s="1" t="s">
        <v>161</v>
      </c>
      <c r="B3" t="s">
        <v>162</v>
      </c>
      <c r="C3" t="s">
        <v>163</v>
      </c>
      <c r="D3" t="s">
        <v>164</v>
      </c>
      <c r="E3" s="1" t="s">
        <v>165</v>
      </c>
      <c r="G3" s="2" t="s">
        <v>166</v>
      </c>
    </row>
    <row r="4" spans="1:7">
      <c r="A4" t="e">
        <f ca="1">[1]!genlinv(0.01,$B$2,$C$2,$D$2)</f>
        <v>#NAME?</v>
      </c>
      <c r="E4" t="e">
        <f ca="1">[1]!genlinv(0.99,$B$2,$C$2,$D$2)</f>
        <v>#NAME?</v>
      </c>
      <c r="G4" t="e">
        <f ca="1">[1]!genlinv(RAND(),$B$2,$C$2,$D$2)</f>
        <v>#NAME?</v>
      </c>
    </row>
    <row r="6" spans="1:7">
      <c r="A6" s="1" t="s">
        <v>167</v>
      </c>
    </row>
    <row r="7" spans="1:7">
      <c r="A7" t="s">
        <v>6</v>
      </c>
      <c r="B7" s="1" t="s">
        <v>168</v>
      </c>
      <c r="C7" t="s">
        <v>8</v>
      </c>
      <c r="E7" s="12" t="s">
        <v>5</v>
      </c>
      <c r="F7" s="1"/>
    </row>
    <row r="8" spans="1:7">
      <c r="A8">
        <v>1E-3</v>
      </c>
      <c r="B8" t="e">
        <f ca="1">[1]!genlinv(A8,$B$2,$C$2,$D$2)</f>
        <v>#NAME?</v>
      </c>
      <c r="E8" s="13" t="s">
        <v>169</v>
      </c>
    </row>
    <row r="9" spans="1:7">
      <c r="A9">
        <v>0.01</v>
      </c>
      <c r="B9" t="e">
        <f ca="1">[1]!genlinv(A9,$B$2,$C$2,$D$2)</f>
        <v>#NAME?</v>
      </c>
      <c r="C9" t="e">
        <f t="shared" ref="C9:C40" ca="1" si="0">(A10-A8)/(B10-B8)</f>
        <v>#NAME?</v>
      </c>
      <c r="E9" s="13" t="s">
        <v>170</v>
      </c>
      <c r="F9" s="1"/>
    </row>
    <row r="10" spans="1:7">
      <c r="A10">
        <v>0.02</v>
      </c>
      <c r="B10" t="e">
        <f ca="1">[1]!genlinv(A10,$B$2,$C$2,$D$2)</f>
        <v>#NAME?</v>
      </c>
      <c r="C10" t="e">
        <f t="shared" ca="1" si="0"/>
        <v>#NAME?</v>
      </c>
      <c r="E10" s="12" t="s">
        <v>171</v>
      </c>
      <c r="F10" s="1"/>
    </row>
    <row r="11" spans="1:7">
      <c r="A11">
        <v>0.03</v>
      </c>
      <c r="B11" t="e">
        <f ca="1">[1]!genlinv(A11,$B$2,$C$2,$D$2)</f>
        <v>#NAME?</v>
      </c>
      <c r="C11" t="e">
        <f t="shared" ca="1" si="0"/>
        <v>#NAME?</v>
      </c>
      <c r="E11" s="12" t="s">
        <v>172</v>
      </c>
      <c r="F11" s="1"/>
    </row>
    <row r="12" spans="1:7">
      <c r="A12">
        <v>0.04</v>
      </c>
      <c r="B12" t="e">
        <f ca="1">[1]!genlinv(A12,$B$2,$C$2,$D$2)</f>
        <v>#NAME?</v>
      </c>
      <c r="C12" t="e">
        <f t="shared" ca="1" si="0"/>
        <v>#NAME?</v>
      </c>
      <c r="E12" s="13" t="s">
        <v>173</v>
      </c>
      <c r="F12" s="1"/>
    </row>
    <row r="13" spans="1:7">
      <c r="A13">
        <v>0.05</v>
      </c>
      <c r="B13" t="e">
        <f ca="1">[1]!genlinv(A13,$B$2,$C$2,$D$2)</f>
        <v>#NAME?</v>
      </c>
      <c r="C13" t="e">
        <f t="shared" ca="1" si="0"/>
        <v>#NAME?</v>
      </c>
      <c r="D13" s="1"/>
      <c r="E13" s="13" t="s">
        <v>174</v>
      </c>
    </row>
    <row r="14" spans="1:7">
      <c r="A14">
        <v>0.06</v>
      </c>
      <c r="B14" t="e">
        <f ca="1">[1]!genlinv(A14,$B$2,$C$2,$D$2)</f>
        <v>#NAME?</v>
      </c>
      <c r="C14" t="e">
        <f t="shared" ca="1" si="0"/>
        <v>#NAME?</v>
      </c>
      <c r="E14" s="13" t="s">
        <v>175</v>
      </c>
    </row>
    <row r="15" spans="1:7">
      <c r="A15">
        <v>7.0000000000000007E-2</v>
      </c>
      <c r="B15" t="e">
        <f ca="1">[1]!genlinv(A15,$B$2,$C$2,$D$2)</f>
        <v>#NAME?</v>
      </c>
      <c r="C15" t="e">
        <f t="shared" ca="1" si="0"/>
        <v>#NAME?</v>
      </c>
      <c r="E15" s="13" t="s">
        <v>176</v>
      </c>
    </row>
    <row r="16" spans="1:7">
      <c r="A16">
        <v>0.08</v>
      </c>
      <c r="B16" t="e">
        <f ca="1">[1]!genlinv(A16,$B$2,$C$2,$D$2)</f>
        <v>#NAME?</v>
      </c>
      <c r="C16" t="e">
        <f t="shared" ca="1" si="0"/>
        <v>#NAME?</v>
      </c>
    </row>
    <row r="17" spans="1:4">
      <c r="A17">
        <v>0.09</v>
      </c>
      <c r="B17" t="e">
        <f ca="1">[1]!genlinv(A17,$B$2,$C$2,$D$2)</f>
        <v>#NAME?</v>
      </c>
      <c r="C17" t="e">
        <f t="shared" ca="1" si="0"/>
        <v>#NAME?</v>
      </c>
      <c r="D17" s="14" t="s">
        <v>177</v>
      </c>
    </row>
    <row r="18" spans="1:4">
      <c r="A18">
        <v>0.1</v>
      </c>
      <c r="B18" t="e">
        <f ca="1">[1]!genlinv(A18,$B$2,$C$2,$D$2)</f>
        <v>#NAME?</v>
      </c>
      <c r="C18" t="e">
        <f t="shared" ca="1" si="0"/>
        <v>#NAME?</v>
      </c>
    </row>
    <row r="19" spans="1:4">
      <c r="A19">
        <v>0.11</v>
      </c>
      <c r="B19" t="e">
        <f ca="1">[1]!genlinv(A19,$B$2,$C$2,$D$2)</f>
        <v>#NAME?</v>
      </c>
      <c r="C19" t="e">
        <f t="shared" ca="1" si="0"/>
        <v>#NAME?</v>
      </c>
    </row>
    <row r="20" spans="1:4">
      <c r="A20">
        <v>0.12</v>
      </c>
      <c r="B20" t="e">
        <f ca="1">[1]!genlinv(A20,$B$2,$C$2,$D$2)</f>
        <v>#NAME?</v>
      </c>
      <c r="C20" t="e">
        <f t="shared" ca="1" si="0"/>
        <v>#NAME?</v>
      </c>
    </row>
    <row r="21" spans="1:4">
      <c r="A21">
        <v>0.13</v>
      </c>
      <c r="B21" t="e">
        <f ca="1">[1]!genlinv(A21,$B$2,$C$2,$D$2)</f>
        <v>#NAME?</v>
      </c>
      <c r="C21" t="e">
        <f t="shared" ca="1" si="0"/>
        <v>#NAME?</v>
      </c>
    </row>
    <row r="22" spans="1:4">
      <c r="A22">
        <v>0.14000000000000001</v>
      </c>
      <c r="B22" t="e">
        <f ca="1">[1]!genlinv(A22,$B$2,$C$2,$D$2)</f>
        <v>#NAME?</v>
      </c>
      <c r="C22" t="e">
        <f t="shared" ca="1" si="0"/>
        <v>#NAME?</v>
      </c>
    </row>
    <row r="23" spans="1:4">
      <c r="A23">
        <v>0.15</v>
      </c>
      <c r="B23" t="e">
        <f ca="1">[1]!genlinv(A23,$B$2,$C$2,$D$2)</f>
        <v>#NAME?</v>
      </c>
      <c r="C23" t="e">
        <f t="shared" ca="1" si="0"/>
        <v>#NAME?</v>
      </c>
    </row>
    <row r="24" spans="1:4">
      <c r="A24">
        <v>0.16</v>
      </c>
      <c r="B24" t="e">
        <f ca="1">[1]!genlinv(A24,$B$2,$C$2,$D$2)</f>
        <v>#NAME?</v>
      </c>
      <c r="C24" t="e">
        <f t="shared" ca="1" si="0"/>
        <v>#NAME?</v>
      </c>
    </row>
    <row r="25" spans="1:4">
      <c r="A25">
        <v>0.17</v>
      </c>
      <c r="B25" t="e">
        <f ca="1">[1]!genlinv(A25,$B$2,$C$2,$D$2)</f>
        <v>#NAME?</v>
      </c>
      <c r="C25" t="e">
        <f t="shared" ca="1" si="0"/>
        <v>#NAME?</v>
      </c>
    </row>
    <row r="26" spans="1:4">
      <c r="A26">
        <v>0.18</v>
      </c>
      <c r="B26" t="e">
        <f ca="1">[1]!genlinv(A26,$B$2,$C$2,$D$2)</f>
        <v>#NAME?</v>
      </c>
      <c r="C26" t="e">
        <f t="shared" ca="1" si="0"/>
        <v>#NAME?</v>
      </c>
    </row>
    <row r="27" spans="1:4">
      <c r="A27">
        <v>0.19</v>
      </c>
      <c r="B27" t="e">
        <f ca="1">[1]!genlinv(A27,$B$2,$C$2,$D$2)</f>
        <v>#NAME?</v>
      </c>
      <c r="C27" t="e">
        <f t="shared" ca="1" si="0"/>
        <v>#NAME?</v>
      </c>
    </row>
    <row r="28" spans="1:4">
      <c r="A28">
        <v>0.2</v>
      </c>
      <c r="B28" t="e">
        <f ca="1">[1]!genlinv(A28,$B$2,$C$2,$D$2)</f>
        <v>#NAME?</v>
      </c>
      <c r="C28" t="e">
        <f t="shared" ca="1" si="0"/>
        <v>#NAME?</v>
      </c>
    </row>
    <row r="29" spans="1:4">
      <c r="A29">
        <v>0.21</v>
      </c>
      <c r="B29" t="e">
        <f ca="1">[1]!genlinv(A29,$B$2,$C$2,$D$2)</f>
        <v>#NAME?</v>
      </c>
      <c r="C29" t="e">
        <f t="shared" ca="1" si="0"/>
        <v>#NAME?</v>
      </c>
    </row>
    <row r="30" spans="1:4">
      <c r="A30">
        <v>0.22</v>
      </c>
      <c r="B30" t="e">
        <f ca="1">[1]!genlinv(A30,$B$2,$C$2,$D$2)</f>
        <v>#NAME?</v>
      </c>
      <c r="C30" t="e">
        <f t="shared" ca="1" si="0"/>
        <v>#NAME?</v>
      </c>
    </row>
    <row r="31" spans="1:4">
      <c r="A31">
        <v>0.23</v>
      </c>
      <c r="B31" t="e">
        <f ca="1">[1]!genlinv(A31,$B$2,$C$2,$D$2)</f>
        <v>#NAME?</v>
      </c>
      <c r="C31" t="e">
        <f t="shared" ca="1" si="0"/>
        <v>#NAME?</v>
      </c>
    </row>
    <row r="32" spans="1:4">
      <c r="A32">
        <v>0.24</v>
      </c>
      <c r="B32" t="e">
        <f ca="1">[1]!genlinv(A32,$B$2,$C$2,$D$2)</f>
        <v>#NAME?</v>
      </c>
      <c r="C32" t="e">
        <f t="shared" ca="1" si="0"/>
        <v>#NAME?</v>
      </c>
    </row>
    <row r="33" spans="1:4">
      <c r="A33">
        <v>0.25</v>
      </c>
      <c r="B33" t="e">
        <f ca="1">[1]!genlinv(A33,$B$2,$C$2,$D$2)</f>
        <v>#NAME?</v>
      </c>
      <c r="C33" t="e">
        <f t="shared" ca="1" si="0"/>
        <v>#NAME?</v>
      </c>
    </row>
    <row r="34" spans="1:4">
      <c r="A34">
        <v>0.26</v>
      </c>
      <c r="B34" t="e">
        <f ca="1">[1]!genlinv(A34,$B$2,$C$2,$D$2)</f>
        <v>#NAME?</v>
      </c>
      <c r="C34" t="e">
        <f t="shared" ca="1" si="0"/>
        <v>#NAME?</v>
      </c>
      <c r="D34" s="14" t="s">
        <v>178</v>
      </c>
    </row>
    <row r="35" spans="1:4">
      <c r="A35">
        <v>0.27</v>
      </c>
      <c r="B35" t="e">
        <f ca="1">[1]!genlinv(A35,$B$2,$C$2,$D$2)</f>
        <v>#NAME?</v>
      </c>
      <c r="C35" t="e">
        <f t="shared" ca="1" si="0"/>
        <v>#NAME?</v>
      </c>
    </row>
    <row r="36" spans="1:4">
      <c r="A36">
        <v>0.28000000000000003</v>
      </c>
      <c r="B36" t="e">
        <f ca="1">[1]!genlinv(A36,$B$2,$C$2,$D$2)</f>
        <v>#NAME?</v>
      </c>
      <c r="C36" t="e">
        <f t="shared" ca="1" si="0"/>
        <v>#NAME?</v>
      </c>
    </row>
    <row r="37" spans="1:4">
      <c r="A37">
        <v>0.28999999999999998</v>
      </c>
      <c r="B37" t="e">
        <f ca="1">[1]!genlinv(A37,$B$2,$C$2,$D$2)</f>
        <v>#NAME?</v>
      </c>
      <c r="C37" t="e">
        <f t="shared" ca="1" si="0"/>
        <v>#NAME?</v>
      </c>
    </row>
    <row r="38" spans="1:4">
      <c r="A38">
        <v>0.3</v>
      </c>
      <c r="B38" t="e">
        <f ca="1">[1]!genlinv(A38,$B$2,$C$2,$D$2)</f>
        <v>#NAME?</v>
      </c>
      <c r="C38" t="e">
        <f t="shared" ca="1" si="0"/>
        <v>#NAME?</v>
      </c>
    </row>
    <row r="39" spans="1:4">
      <c r="A39">
        <v>0.31</v>
      </c>
      <c r="B39" t="e">
        <f ca="1">[1]!genlinv(A39,$B$2,$C$2,$D$2)</f>
        <v>#NAME?</v>
      </c>
      <c r="C39" t="e">
        <f t="shared" ca="1" si="0"/>
        <v>#NAME?</v>
      </c>
    </row>
    <row r="40" spans="1:4">
      <c r="A40">
        <v>0.32</v>
      </c>
      <c r="B40" t="e">
        <f ca="1">[1]!genlinv(A40,$B$2,$C$2,$D$2)</f>
        <v>#NAME?</v>
      </c>
      <c r="C40" t="e">
        <f t="shared" ca="1" si="0"/>
        <v>#NAME?</v>
      </c>
    </row>
    <row r="41" spans="1:4">
      <c r="A41">
        <v>0.33</v>
      </c>
      <c r="B41" t="e">
        <f ca="1">[1]!genlinv(A41,$B$2,$C$2,$D$2)</f>
        <v>#NAME?</v>
      </c>
      <c r="C41" t="e">
        <f t="shared" ref="C41:C72" ca="1" si="1">(A42-A40)/(B42-B40)</f>
        <v>#NAME?</v>
      </c>
    </row>
    <row r="42" spans="1:4">
      <c r="A42">
        <v>0.34</v>
      </c>
      <c r="B42" t="e">
        <f ca="1">[1]!genlinv(A42,$B$2,$C$2,$D$2)</f>
        <v>#NAME?</v>
      </c>
      <c r="C42" t="e">
        <f t="shared" ca="1" si="1"/>
        <v>#NAME?</v>
      </c>
    </row>
    <row r="43" spans="1:4">
      <c r="A43">
        <v>0.35</v>
      </c>
      <c r="B43" t="e">
        <f ca="1">[1]!genlinv(A43,$B$2,$C$2,$D$2)</f>
        <v>#NAME?</v>
      </c>
      <c r="C43" t="e">
        <f t="shared" ca="1" si="1"/>
        <v>#NAME?</v>
      </c>
    </row>
    <row r="44" spans="1:4">
      <c r="A44">
        <v>0.36</v>
      </c>
      <c r="B44" t="e">
        <f ca="1">[1]!genlinv(A44,$B$2,$C$2,$D$2)</f>
        <v>#NAME?</v>
      </c>
      <c r="C44" t="e">
        <f t="shared" ca="1" si="1"/>
        <v>#NAME?</v>
      </c>
    </row>
    <row r="45" spans="1:4">
      <c r="A45">
        <v>0.37</v>
      </c>
      <c r="B45" t="e">
        <f ca="1">[1]!genlinv(A45,$B$2,$C$2,$D$2)</f>
        <v>#NAME?</v>
      </c>
      <c r="C45" t="e">
        <f t="shared" ca="1" si="1"/>
        <v>#NAME?</v>
      </c>
    </row>
    <row r="46" spans="1:4">
      <c r="A46">
        <v>0.38</v>
      </c>
      <c r="B46" t="e">
        <f ca="1">[1]!genlinv(A46,$B$2,$C$2,$D$2)</f>
        <v>#NAME?</v>
      </c>
      <c r="C46" t="e">
        <f t="shared" ca="1" si="1"/>
        <v>#NAME?</v>
      </c>
    </row>
    <row r="47" spans="1:4">
      <c r="A47">
        <v>0.39</v>
      </c>
      <c r="B47" t="e">
        <f ca="1">[1]!genlinv(A47,$B$2,$C$2,$D$2)</f>
        <v>#NAME?</v>
      </c>
      <c r="C47" t="e">
        <f t="shared" ca="1" si="1"/>
        <v>#NAME?</v>
      </c>
    </row>
    <row r="48" spans="1:4">
      <c r="A48">
        <v>0.4</v>
      </c>
      <c r="B48" t="e">
        <f ca="1">[1]!genlinv(A48,$B$2,$C$2,$D$2)</f>
        <v>#NAME?</v>
      </c>
      <c r="C48" t="e">
        <f t="shared" ca="1" si="1"/>
        <v>#NAME?</v>
      </c>
    </row>
    <row r="49" spans="1:4">
      <c r="A49">
        <v>0.41</v>
      </c>
      <c r="B49" t="e">
        <f ca="1">[1]!genlinv(A49,$B$2,$C$2,$D$2)</f>
        <v>#NAME?</v>
      </c>
      <c r="C49" t="e">
        <f t="shared" ca="1" si="1"/>
        <v>#NAME?</v>
      </c>
    </row>
    <row r="50" spans="1:4">
      <c r="A50">
        <v>0.42</v>
      </c>
      <c r="B50" t="e">
        <f ca="1">[1]!genlinv(A50,$B$2,$C$2,$D$2)</f>
        <v>#NAME?</v>
      </c>
      <c r="C50" t="e">
        <f t="shared" ca="1" si="1"/>
        <v>#NAME?</v>
      </c>
    </row>
    <row r="51" spans="1:4">
      <c r="A51">
        <v>0.43</v>
      </c>
      <c r="B51" t="e">
        <f ca="1">[1]!genlinv(A51,$B$2,$C$2,$D$2)</f>
        <v>#NAME?</v>
      </c>
      <c r="C51" t="e">
        <f t="shared" ca="1" si="1"/>
        <v>#NAME?</v>
      </c>
      <c r="D51" s="14" t="s">
        <v>179</v>
      </c>
    </row>
    <row r="52" spans="1:4">
      <c r="A52">
        <v>0.44</v>
      </c>
      <c r="B52" t="e">
        <f ca="1">[1]!genlinv(A52,$B$2,$C$2,$D$2)</f>
        <v>#NAME?</v>
      </c>
      <c r="C52" t="e">
        <f t="shared" ca="1" si="1"/>
        <v>#NAME?</v>
      </c>
    </row>
    <row r="53" spans="1:4">
      <c r="A53">
        <v>0.45</v>
      </c>
      <c r="B53" t="e">
        <f ca="1">[1]!genlinv(A53,$B$2,$C$2,$D$2)</f>
        <v>#NAME?</v>
      </c>
      <c r="C53" t="e">
        <f t="shared" ca="1" si="1"/>
        <v>#NAME?</v>
      </c>
    </row>
    <row r="54" spans="1:4">
      <c r="A54">
        <v>0.46</v>
      </c>
      <c r="B54" t="e">
        <f ca="1">[1]!genlinv(A54,$B$2,$C$2,$D$2)</f>
        <v>#NAME?</v>
      </c>
      <c r="C54" t="e">
        <f t="shared" ca="1" si="1"/>
        <v>#NAME?</v>
      </c>
    </row>
    <row r="55" spans="1:4">
      <c r="A55">
        <v>0.47</v>
      </c>
      <c r="B55" t="e">
        <f ca="1">[1]!genlinv(A55,$B$2,$C$2,$D$2)</f>
        <v>#NAME?</v>
      </c>
      <c r="C55" t="e">
        <f t="shared" ca="1" si="1"/>
        <v>#NAME?</v>
      </c>
    </row>
    <row r="56" spans="1:4">
      <c r="A56">
        <v>0.48</v>
      </c>
      <c r="B56" t="e">
        <f ca="1">[1]!genlinv(A56,$B$2,$C$2,$D$2)</f>
        <v>#NAME?</v>
      </c>
      <c r="C56" t="e">
        <f t="shared" ca="1" si="1"/>
        <v>#NAME?</v>
      </c>
    </row>
    <row r="57" spans="1:4">
      <c r="A57">
        <v>0.49</v>
      </c>
      <c r="B57" t="e">
        <f ca="1">[1]!genlinv(A57,$B$2,$C$2,$D$2)</f>
        <v>#NAME?</v>
      </c>
      <c r="C57" t="e">
        <f t="shared" ca="1" si="1"/>
        <v>#NAME?</v>
      </c>
    </row>
    <row r="58" spans="1:4">
      <c r="A58">
        <v>0.5</v>
      </c>
      <c r="B58" t="e">
        <f ca="1">[1]!genlinv(A58,$B$2,$C$2,$D$2)</f>
        <v>#NAME?</v>
      </c>
      <c r="C58" t="e">
        <f t="shared" ca="1" si="1"/>
        <v>#NAME?</v>
      </c>
    </row>
    <row r="59" spans="1:4">
      <c r="A59">
        <v>0.51</v>
      </c>
      <c r="B59" t="e">
        <f ca="1">[1]!genlinv(A59,$B$2,$C$2,$D$2)</f>
        <v>#NAME?</v>
      </c>
      <c r="C59" t="e">
        <f t="shared" ca="1" si="1"/>
        <v>#NAME?</v>
      </c>
    </row>
    <row r="60" spans="1:4">
      <c r="A60">
        <v>0.52</v>
      </c>
      <c r="B60" t="e">
        <f ca="1">[1]!genlinv(A60,$B$2,$C$2,$D$2)</f>
        <v>#NAME?</v>
      </c>
      <c r="C60" t="e">
        <f t="shared" ca="1" si="1"/>
        <v>#NAME?</v>
      </c>
    </row>
    <row r="61" spans="1:4">
      <c r="A61">
        <v>0.53</v>
      </c>
      <c r="B61" t="e">
        <f ca="1">[1]!genlinv(A61,$B$2,$C$2,$D$2)</f>
        <v>#NAME?</v>
      </c>
      <c r="C61" t="e">
        <f t="shared" ca="1" si="1"/>
        <v>#NAME?</v>
      </c>
    </row>
    <row r="62" spans="1:4">
      <c r="A62">
        <v>0.54</v>
      </c>
      <c r="B62" t="e">
        <f ca="1">[1]!genlinv(A62,$B$2,$C$2,$D$2)</f>
        <v>#NAME?</v>
      </c>
      <c r="C62" t="e">
        <f t="shared" ca="1" si="1"/>
        <v>#NAME?</v>
      </c>
    </row>
    <row r="63" spans="1:4">
      <c r="A63">
        <v>0.55000000000000004</v>
      </c>
      <c r="B63" t="e">
        <f ca="1">[1]!genlinv(A63,$B$2,$C$2,$D$2)</f>
        <v>#NAME?</v>
      </c>
      <c r="C63" t="e">
        <f t="shared" ca="1" si="1"/>
        <v>#NAME?</v>
      </c>
    </row>
    <row r="64" spans="1:4">
      <c r="A64">
        <v>0.56000000000000005</v>
      </c>
      <c r="B64" t="e">
        <f ca="1">[1]!genlinv(A64,$B$2,$C$2,$D$2)</f>
        <v>#NAME?</v>
      </c>
      <c r="C64" t="e">
        <f t="shared" ca="1" si="1"/>
        <v>#NAME?</v>
      </c>
    </row>
    <row r="65" spans="1:3">
      <c r="A65">
        <v>0.56999999999999995</v>
      </c>
      <c r="B65" t="e">
        <f ca="1">[1]!genlinv(A65,$B$2,$C$2,$D$2)</f>
        <v>#NAME?</v>
      </c>
      <c r="C65" t="e">
        <f t="shared" ca="1" si="1"/>
        <v>#NAME?</v>
      </c>
    </row>
    <row r="66" spans="1:3">
      <c r="A66">
        <v>0.57999999999999996</v>
      </c>
      <c r="B66" t="e">
        <f ca="1">[1]!genlinv(A66,$B$2,$C$2,$D$2)</f>
        <v>#NAME?</v>
      </c>
      <c r="C66" t="e">
        <f t="shared" ca="1" si="1"/>
        <v>#NAME?</v>
      </c>
    </row>
    <row r="67" spans="1:3">
      <c r="A67">
        <v>0.59</v>
      </c>
      <c r="B67" t="e">
        <f ca="1">[1]!genlinv(A67,$B$2,$C$2,$D$2)</f>
        <v>#NAME?</v>
      </c>
      <c r="C67" t="e">
        <f t="shared" ca="1" si="1"/>
        <v>#NAME?</v>
      </c>
    </row>
    <row r="68" spans="1:3">
      <c r="A68">
        <v>0.6</v>
      </c>
      <c r="B68" t="e">
        <f ca="1">[1]!genlinv(A68,$B$2,$C$2,$D$2)</f>
        <v>#NAME?</v>
      </c>
      <c r="C68" t="e">
        <f t="shared" ca="1" si="1"/>
        <v>#NAME?</v>
      </c>
    </row>
    <row r="69" spans="1:3">
      <c r="A69">
        <v>0.61</v>
      </c>
      <c r="B69" t="e">
        <f ca="1">[1]!genlinv(A69,$B$2,$C$2,$D$2)</f>
        <v>#NAME?</v>
      </c>
      <c r="C69" t="e">
        <f t="shared" ca="1" si="1"/>
        <v>#NAME?</v>
      </c>
    </row>
    <row r="70" spans="1:3">
      <c r="A70">
        <v>0.62</v>
      </c>
      <c r="B70" t="e">
        <f ca="1">[1]!genlinv(A70,$B$2,$C$2,$D$2)</f>
        <v>#NAME?</v>
      </c>
      <c r="C70" t="e">
        <f t="shared" ca="1" si="1"/>
        <v>#NAME?</v>
      </c>
    </row>
    <row r="71" spans="1:3">
      <c r="A71">
        <v>0.63</v>
      </c>
      <c r="B71" t="e">
        <f ca="1">[1]!genlinv(A71,$B$2,$C$2,$D$2)</f>
        <v>#NAME?</v>
      </c>
      <c r="C71" t="e">
        <f t="shared" ca="1" si="1"/>
        <v>#NAME?</v>
      </c>
    </row>
    <row r="72" spans="1:3">
      <c r="A72">
        <v>0.64</v>
      </c>
      <c r="B72" t="e">
        <f ca="1">[1]!genlinv(A72,$B$2,$C$2,$D$2)</f>
        <v>#NAME?</v>
      </c>
      <c r="C72" t="e">
        <f t="shared" ca="1" si="1"/>
        <v>#NAME?</v>
      </c>
    </row>
    <row r="73" spans="1:3">
      <c r="A73">
        <v>0.65</v>
      </c>
      <c r="B73" t="e">
        <f ca="1">[1]!genlinv(A73,$B$2,$C$2,$D$2)</f>
        <v>#NAME?</v>
      </c>
      <c r="C73" t="e">
        <f t="shared" ref="C73:C107" ca="1" si="2">(A74-A72)/(B74-B72)</f>
        <v>#NAME?</v>
      </c>
    </row>
    <row r="74" spans="1:3">
      <c r="A74">
        <v>0.66</v>
      </c>
      <c r="B74" t="e">
        <f ca="1">[1]!genlinv(A74,$B$2,$C$2,$D$2)</f>
        <v>#NAME?</v>
      </c>
      <c r="C74" t="e">
        <f t="shared" ca="1" si="2"/>
        <v>#NAME?</v>
      </c>
    </row>
    <row r="75" spans="1:3">
      <c r="A75">
        <v>0.67</v>
      </c>
      <c r="B75" t="e">
        <f ca="1">[1]!genlinv(A75,$B$2,$C$2,$D$2)</f>
        <v>#NAME?</v>
      </c>
      <c r="C75" t="e">
        <f t="shared" ca="1" si="2"/>
        <v>#NAME?</v>
      </c>
    </row>
    <row r="76" spans="1:3">
      <c r="A76">
        <v>0.68</v>
      </c>
      <c r="B76" t="e">
        <f ca="1">[1]!genlinv(A76,$B$2,$C$2,$D$2)</f>
        <v>#NAME?</v>
      </c>
      <c r="C76" t="e">
        <f t="shared" ca="1" si="2"/>
        <v>#NAME?</v>
      </c>
    </row>
    <row r="77" spans="1:3">
      <c r="A77">
        <v>0.69</v>
      </c>
      <c r="B77" t="e">
        <f ca="1">[1]!genlinv(A77,$B$2,$C$2,$D$2)</f>
        <v>#NAME?</v>
      </c>
      <c r="C77" t="e">
        <f t="shared" ca="1" si="2"/>
        <v>#NAME?</v>
      </c>
    </row>
    <row r="78" spans="1:3">
      <c r="A78">
        <v>0.7</v>
      </c>
      <c r="B78" t="e">
        <f ca="1">[1]!genlinv(A78,$B$2,$C$2,$D$2)</f>
        <v>#NAME?</v>
      </c>
      <c r="C78" t="e">
        <f t="shared" ca="1" si="2"/>
        <v>#NAME?</v>
      </c>
    </row>
    <row r="79" spans="1:3">
      <c r="A79">
        <v>0.71</v>
      </c>
      <c r="B79" t="e">
        <f ca="1">[1]!genlinv(A79,$B$2,$C$2,$D$2)</f>
        <v>#NAME?</v>
      </c>
      <c r="C79" t="e">
        <f t="shared" ca="1" si="2"/>
        <v>#NAME?</v>
      </c>
    </row>
    <row r="80" spans="1:3">
      <c r="A80">
        <v>0.72</v>
      </c>
      <c r="B80" t="e">
        <f ca="1">[1]!genlinv(A80,$B$2,$C$2,$D$2)</f>
        <v>#NAME?</v>
      </c>
      <c r="C80" t="e">
        <f t="shared" ca="1" si="2"/>
        <v>#NAME?</v>
      </c>
    </row>
    <row r="81" spans="1:3">
      <c r="A81">
        <v>0.73</v>
      </c>
      <c r="B81" t="e">
        <f ca="1">[1]!genlinv(A81,$B$2,$C$2,$D$2)</f>
        <v>#NAME?</v>
      </c>
      <c r="C81" t="e">
        <f t="shared" ca="1" si="2"/>
        <v>#NAME?</v>
      </c>
    </row>
    <row r="82" spans="1:3">
      <c r="A82">
        <v>0.74</v>
      </c>
      <c r="B82" t="e">
        <f ca="1">[1]!genlinv(A82,$B$2,$C$2,$D$2)</f>
        <v>#NAME?</v>
      </c>
      <c r="C82" t="e">
        <f t="shared" ca="1" si="2"/>
        <v>#NAME?</v>
      </c>
    </row>
    <row r="83" spans="1:3">
      <c r="A83">
        <v>0.75</v>
      </c>
      <c r="B83" t="e">
        <f ca="1">[1]!genlinv(A83,$B$2,$C$2,$D$2)</f>
        <v>#NAME?</v>
      </c>
      <c r="C83" t="e">
        <f t="shared" ca="1" si="2"/>
        <v>#NAME?</v>
      </c>
    </row>
    <row r="84" spans="1:3">
      <c r="A84">
        <v>0.76</v>
      </c>
      <c r="B84" t="e">
        <f ca="1">[1]!genlinv(A84,$B$2,$C$2,$D$2)</f>
        <v>#NAME?</v>
      </c>
      <c r="C84" t="e">
        <f t="shared" ca="1" si="2"/>
        <v>#NAME?</v>
      </c>
    </row>
    <row r="85" spans="1:3">
      <c r="A85">
        <v>0.77</v>
      </c>
      <c r="B85" t="e">
        <f ca="1">[1]!genlinv(A85,$B$2,$C$2,$D$2)</f>
        <v>#NAME?</v>
      </c>
      <c r="C85" t="e">
        <f t="shared" ca="1" si="2"/>
        <v>#NAME?</v>
      </c>
    </row>
    <row r="86" spans="1:3">
      <c r="A86">
        <v>0.78</v>
      </c>
      <c r="B86" t="e">
        <f ca="1">[1]!genlinv(A86,$B$2,$C$2,$D$2)</f>
        <v>#NAME?</v>
      </c>
      <c r="C86" t="e">
        <f t="shared" ca="1" si="2"/>
        <v>#NAME?</v>
      </c>
    </row>
    <row r="87" spans="1:3">
      <c r="A87">
        <v>0.79</v>
      </c>
      <c r="B87" t="e">
        <f ca="1">[1]!genlinv(A87,$B$2,$C$2,$D$2)</f>
        <v>#NAME?</v>
      </c>
      <c r="C87" t="e">
        <f t="shared" ca="1" si="2"/>
        <v>#NAME?</v>
      </c>
    </row>
    <row r="88" spans="1:3">
      <c r="A88">
        <v>0.8</v>
      </c>
      <c r="B88" t="e">
        <f ca="1">[1]!genlinv(A88,$B$2,$C$2,$D$2)</f>
        <v>#NAME?</v>
      </c>
      <c r="C88" t="e">
        <f t="shared" ca="1" si="2"/>
        <v>#NAME?</v>
      </c>
    </row>
    <row r="89" spans="1:3">
      <c r="A89">
        <v>0.8100000000000005</v>
      </c>
      <c r="B89" t="e">
        <f ca="1">[1]!genlinv(A89,$B$2,$C$2,$D$2)</f>
        <v>#NAME?</v>
      </c>
      <c r="C89" t="e">
        <f t="shared" ca="1" si="2"/>
        <v>#NAME?</v>
      </c>
    </row>
    <row r="90" spans="1:3">
      <c r="A90">
        <v>0.82000000000000051</v>
      </c>
      <c r="B90" t="e">
        <f ca="1">[1]!genlinv(A90,$B$2,$C$2,$D$2)</f>
        <v>#NAME?</v>
      </c>
      <c r="C90" t="e">
        <f t="shared" ca="1" si="2"/>
        <v>#NAME?</v>
      </c>
    </row>
    <row r="91" spans="1:3">
      <c r="A91">
        <v>0.83000000000000052</v>
      </c>
      <c r="B91" t="e">
        <f ca="1">[1]!genlinv(A91,$B$2,$C$2,$D$2)</f>
        <v>#NAME?</v>
      </c>
      <c r="C91" t="e">
        <f t="shared" ca="1" si="2"/>
        <v>#NAME?</v>
      </c>
    </row>
    <row r="92" spans="1:3">
      <c r="A92">
        <v>0.84000000000000052</v>
      </c>
      <c r="B92" t="e">
        <f ca="1">[1]!genlinv(A92,$B$2,$C$2,$D$2)</f>
        <v>#NAME?</v>
      </c>
      <c r="C92" t="e">
        <f t="shared" ca="1" si="2"/>
        <v>#NAME?</v>
      </c>
    </row>
    <row r="93" spans="1:3">
      <c r="A93">
        <v>0.85000000000000053</v>
      </c>
      <c r="B93" t="e">
        <f ca="1">[1]!genlinv(A93,$B$2,$C$2,$D$2)</f>
        <v>#NAME?</v>
      </c>
      <c r="C93" t="e">
        <f t="shared" ca="1" si="2"/>
        <v>#NAME?</v>
      </c>
    </row>
    <row r="94" spans="1:3">
      <c r="A94">
        <v>0.86000000000000054</v>
      </c>
      <c r="B94" t="e">
        <f ca="1">[1]!genlinv(A94,$B$2,$C$2,$D$2)</f>
        <v>#NAME?</v>
      </c>
      <c r="C94" t="e">
        <f t="shared" ca="1" si="2"/>
        <v>#NAME?</v>
      </c>
    </row>
    <row r="95" spans="1:3">
      <c r="A95">
        <v>0.87000000000000055</v>
      </c>
      <c r="B95" t="e">
        <f ca="1">[1]!genlinv(A95,$B$2,$C$2,$D$2)</f>
        <v>#NAME?</v>
      </c>
      <c r="C95" t="e">
        <f t="shared" ca="1" si="2"/>
        <v>#NAME?</v>
      </c>
    </row>
    <row r="96" spans="1:3">
      <c r="A96">
        <v>0.88000000000000056</v>
      </c>
      <c r="B96" t="e">
        <f ca="1">[1]!genlinv(A96,$B$2,$C$2,$D$2)</f>
        <v>#NAME?</v>
      </c>
      <c r="C96" t="e">
        <f t="shared" ca="1" si="2"/>
        <v>#NAME?</v>
      </c>
    </row>
    <row r="97" spans="1:3">
      <c r="A97">
        <v>0.89000000000000057</v>
      </c>
      <c r="B97" t="e">
        <f ca="1">[1]!genlinv(A97,$B$2,$C$2,$D$2)</f>
        <v>#NAME?</v>
      </c>
      <c r="C97" t="e">
        <f t="shared" ca="1" si="2"/>
        <v>#NAME?</v>
      </c>
    </row>
    <row r="98" spans="1:3">
      <c r="A98">
        <v>0.90000000000000058</v>
      </c>
      <c r="B98" t="e">
        <f ca="1">[1]!genlinv(A98,$B$2,$C$2,$D$2)</f>
        <v>#NAME?</v>
      </c>
      <c r="C98" t="e">
        <f t="shared" ca="1" si="2"/>
        <v>#NAME?</v>
      </c>
    </row>
    <row r="99" spans="1:3">
      <c r="A99">
        <v>0.91000000000000059</v>
      </c>
      <c r="B99" t="e">
        <f ca="1">[1]!genlinv(A99,$B$2,$C$2,$D$2)</f>
        <v>#NAME?</v>
      </c>
      <c r="C99" t="e">
        <f t="shared" ca="1" si="2"/>
        <v>#NAME?</v>
      </c>
    </row>
    <row r="100" spans="1:3">
      <c r="A100">
        <v>0.9200000000000006</v>
      </c>
      <c r="B100" t="e">
        <f ca="1">[1]!genlinv(A100,$B$2,$C$2,$D$2)</f>
        <v>#NAME?</v>
      </c>
      <c r="C100" t="e">
        <f t="shared" ca="1" si="2"/>
        <v>#NAME?</v>
      </c>
    </row>
    <row r="101" spans="1:3">
      <c r="A101">
        <v>0.9300000000000006</v>
      </c>
      <c r="B101" t="e">
        <f ca="1">[1]!genlinv(A101,$B$2,$C$2,$D$2)</f>
        <v>#NAME?</v>
      </c>
      <c r="C101" t="e">
        <f t="shared" ca="1" si="2"/>
        <v>#NAME?</v>
      </c>
    </row>
    <row r="102" spans="1:3">
      <c r="A102">
        <v>0.94000000000000061</v>
      </c>
      <c r="B102" t="e">
        <f ca="1">[1]!genlinv(A102,$B$2,$C$2,$D$2)</f>
        <v>#NAME?</v>
      </c>
      <c r="C102" t="e">
        <f t="shared" ca="1" si="2"/>
        <v>#NAME?</v>
      </c>
    </row>
    <row r="103" spans="1:3">
      <c r="A103">
        <v>0.95000000000000062</v>
      </c>
      <c r="B103" t="e">
        <f ca="1">[1]!genlinv(A103,$B$2,$C$2,$D$2)</f>
        <v>#NAME?</v>
      </c>
      <c r="C103" t="e">
        <f t="shared" ca="1" si="2"/>
        <v>#NAME?</v>
      </c>
    </row>
    <row r="104" spans="1:3">
      <c r="A104">
        <v>0.96000000000000063</v>
      </c>
      <c r="B104" t="e">
        <f ca="1">[1]!genlinv(A104,$B$2,$C$2,$D$2)</f>
        <v>#NAME?</v>
      </c>
      <c r="C104" t="e">
        <f t="shared" ca="1" si="2"/>
        <v>#NAME?</v>
      </c>
    </row>
    <row r="105" spans="1:3">
      <c r="A105">
        <v>0.97000000000000064</v>
      </c>
      <c r="B105" t="e">
        <f ca="1">[1]!genlinv(A105,$B$2,$C$2,$D$2)</f>
        <v>#NAME?</v>
      </c>
      <c r="C105" t="e">
        <f t="shared" ca="1" si="2"/>
        <v>#NAME?</v>
      </c>
    </row>
    <row r="106" spans="1:3">
      <c r="A106">
        <v>0.98000000000000065</v>
      </c>
      <c r="B106" t="e">
        <f ca="1">[1]!genlinv(A106,$B$2,$C$2,$D$2)</f>
        <v>#NAME?</v>
      </c>
      <c r="C106" t="e">
        <f t="shared" ca="1" si="2"/>
        <v>#NAME?</v>
      </c>
    </row>
    <row r="107" spans="1:3">
      <c r="A107">
        <v>0.99000000000000066</v>
      </c>
      <c r="B107" t="e">
        <f ca="1">[1]!genlinv(A107,$B$2,$C$2,$D$2)</f>
        <v>#NAME?</v>
      </c>
      <c r="C107" t="e">
        <f t="shared" ca="1" si="2"/>
        <v>#NAME?</v>
      </c>
    </row>
    <row r="108" spans="1:3">
      <c r="A108">
        <v>0.999</v>
      </c>
      <c r="B108" t="e">
        <f ca="1">[1]!genlinv(A108,$B$2,$C$2,$D$2)</f>
        <v>#NAME?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5"/>
  <sheetViews>
    <sheetView topLeftCell="A2" workbookViewId="0">
      <selection activeCell="B29" sqref="B29"/>
    </sheetView>
  </sheetViews>
  <sheetFormatPr baseColWidth="10" defaultColWidth="8.83203125" defaultRowHeight="14"/>
  <cols>
    <col min="4" max="4" width="5.83203125" customWidth="1"/>
    <col min="5" max="5" width="10.83203125" customWidth="1"/>
    <col min="6" max="8" width="9.1640625" customWidth="1"/>
  </cols>
  <sheetData>
    <row r="1" spans="1:9">
      <c r="A1" s="1" t="s">
        <v>180</v>
      </c>
    </row>
    <row r="2" spans="1:9">
      <c r="A2" s="1" t="s">
        <v>181</v>
      </c>
      <c r="F2" t="s">
        <v>182</v>
      </c>
    </row>
    <row r="3" spans="1:9">
      <c r="A3">
        <v>23</v>
      </c>
      <c r="B3">
        <v>26</v>
      </c>
      <c r="C3">
        <v>29</v>
      </c>
      <c r="F3">
        <v>0.95</v>
      </c>
    </row>
    <row r="4" spans="1:9">
      <c r="I4">
        <v>20</v>
      </c>
    </row>
    <row r="5" spans="1:9">
      <c r="A5" s="1" t="s">
        <v>183</v>
      </c>
      <c r="F5" s="34" t="s">
        <v>184</v>
      </c>
      <c r="I5">
        <v>-10</v>
      </c>
    </row>
    <row r="6" spans="1:9">
      <c r="A6">
        <v>80</v>
      </c>
      <c r="B6">
        <v>100</v>
      </c>
      <c r="C6">
        <v>125</v>
      </c>
      <c r="F6" s="35" t="e">
        <f ca="1">[1]!risktol(20,-10,2)</f>
        <v>#NAME?</v>
      </c>
      <c r="I6">
        <v>3.6</v>
      </c>
    </row>
    <row r="7" spans="1:9">
      <c r="A7" s="1"/>
      <c r="I7" t="e">
        <f ca="1">[1]!risktol(I4,I5,I6)</f>
        <v>#NAME?</v>
      </c>
    </row>
    <row r="8" spans="1:9">
      <c r="A8" s="9" t="s">
        <v>185</v>
      </c>
      <c r="B8" s="2" t="s">
        <v>186</v>
      </c>
      <c r="E8" t="s">
        <v>187</v>
      </c>
    </row>
    <row r="9" spans="1:9">
      <c r="A9">
        <v>1</v>
      </c>
      <c r="B9" s="19">
        <v>0.1</v>
      </c>
      <c r="C9" s="1"/>
      <c r="E9" t="s">
        <v>188</v>
      </c>
    </row>
    <row r="10" spans="1:9">
      <c r="A10">
        <v>2</v>
      </c>
      <c r="B10" s="19">
        <v>0.25</v>
      </c>
      <c r="E10" t="s">
        <v>189</v>
      </c>
    </row>
    <row r="11" spans="1:9">
      <c r="A11">
        <v>3</v>
      </c>
      <c r="B11" s="19">
        <v>0.3</v>
      </c>
      <c r="E11" t="s">
        <v>190</v>
      </c>
    </row>
    <row r="12" spans="1:9">
      <c r="A12">
        <v>4</v>
      </c>
      <c r="B12" s="19">
        <v>0.25</v>
      </c>
      <c r="E12" t="s">
        <v>191</v>
      </c>
    </row>
    <row r="13" spans="1:9">
      <c r="A13">
        <v>5</v>
      </c>
      <c r="B13" s="19">
        <v>0.1</v>
      </c>
      <c r="E13" t="s">
        <v>192</v>
      </c>
    </row>
    <row r="14" spans="1:9">
      <c r="E14" t="s">
        <v>193</v>
      </c>
    </row>
    <row r="15" spans="1:9">
      <c r="A15" s="1" t="s">
        <v>194</v>
      </c>
      <c r="E15" t="s">
        <v>195</v>
      </c>
    </row>
    <row r="16" spans="1:9">
      <c r="A16" s="22" t="e">
        <f ca="1">[1]!genlinv(RAND(),A3,B3,C3)</f>
        <v>#NAME?</v>
      </c>
      <c r="B16" t="s">
        <v>196</v>
      </c>
      <c r="E16" t="s">
        <v>368</v>
      </c>
    </row>
    <row r="17" spans="1:7">
      <c r="A17">
        <f ca="1">IF(RAND()&lt;F3,1,0)</f>
        <v>1</v>
      </c>
      <c r="B17" t="s">
        <v>197</v>
      </c>
      <c r="E17" t="s">
        <v>198</v>
      </c>
    </row>
    <row r="18" spans="1:7">
      <c r="A18" s="22" t="e">
        <f ca="1">A17*[1]!genlinv(RAND(),A6,B6,C6)</f>
        <v>#NAME?</v>
      </c>
      <c r="B18" t="s">
        <v>199</v>
      </c>
      <c r="E18" t="s">
        <v>200</v>
      </c>
    </row>
    <row r="19" spans="1:7">
      <c r="A19" t="e">
        <f ca="1">[1]!discrINV(RAND(),A9:A13,B9:B13)</f>
        <v>#NAME?</v>
      </c>
      <c r="B19" t="s">
        <v>201</v>
      </c>
      <c r="E19" t="s">
        <v>202</v>
      </c>
    </row>
    <row r="20" spans="1:7">
      <c r="A20" s="22" t="e">
        <f ca="1">A18/(1+A19)-A16</f>
        <v>#NAME?</v>
      </c>
      <c r="B20" t="s">
        <v>203</v>
      </c>
      <c r="E20" s="34" t="s">
        <v>204</v>
      </c>
    </row>
    <row r="21" spans="1:7">
      <c r="A21" s="32" t="str">
        <f>IF(B30="","Make SimTable A27:B828. Then sort the data!","")</f>
        <v>Make SimTable A27:B828. Then sort the data!</v>
      </c>
    </row>
    <row r="22" spans="1:7">
      <c r="A22" t="s">
        <v>205</v>
      </c>
    </row>
    <row r="23" spans="1:7">
      <c r="B23" s="22">
        <f>AVERAGE(B28:B828)</f>
        <v>-36.546384811401367</v>
      </c>
      <c r="C23" t="s">
        <v>206</v>
      </c>
      <c r="E23" s="1" t="s">
        <v>207</v>
      </c>
      <c r="F23" s="1" t="s">
        <v>208</v>
      </c>
    </row>
    <row r="24" spans="1:7">
      <c r="B24" s="22">
        <f>_xlfn.STDEV.S(B28:B828)</f>
        <v>1.0607599755170951</v>
      </c>
      <c r="C24" t="s">
        <v>209</v>
      </c>
      <c r="E24">
        <f>COUNT(B28:B828)</f>
        <v>2</v>
      </c>
      <c r="F24" s="22">
        <f>B23-1.96*B24/(E24^0.5)</f>
        <v>-38.016523132324217</v>
      </c>
      <c r="G24" s="22">
        <f>B23+1.96*B24/(E24^0.5)</f>
        <v>-35.076246490478518</v>
      </c>
    </row>
    <row r="25" spans="1:7">
      <c r="B25" s="34" t="e">
        <f ca="1">[1]!ce(B28:B828,F6)</f>
        <v>#NAME?</v>
      </c>
      <c r="C25" s="36" t="s">
        <v>210</v>
      </c>
    </row>
    <row r="26" spans="1:7">
      <c r="B26" s="1" t="s">
        <v>211</v>
      </c>
    </row>
    <row r="27" spans="1:7">
      <c r="A27" s="20" t="s">
        <v>135</v>
      </c>
      <c r="B27" s="21" t="e">
        <f ca="1">A20</f>
        <v>#NAME?</v>
      </c>
    </row>
    <row r="28" spans="1:7">
      <c r="A28">
        <v>0</v>
      </c>
      <c r="B28">
        <v>-37.296455383300781</v>
      </c>
    </row>
    <row r="29" spans="1:7">
      <c r="A29">
        <v>1.25E-3</v>
      </c>
      <c r="B29">
        <v>-35.796314239501953</v>
      </c>
    </row>
    <row r="44" spans="3:3">
      <c r="C44" s="14" t="s">
        <v>212</v>
      </c>
    </row>
    <row r="45" spans="3:3">
      <c r="C45" s="14" t="s">
        <v>213</v>
      </c>
    </row>
  </sheetData>
  <phoneticPr fontId="0" type="noConversion"/>
  <printOptions headings="1" gridLines="1" gridLinesSet="0"/>
  <pageMargins left="1" right="1" top="0.75" bottom="0.75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6"/>
  <sheetViews>
    <sheetView topLeftCell="A7" zoomScale="170" zoomScaleNormal="170" workbookViewId="0">
      <selection activeCell="D22" sqref="D22"/>
    </sheetView>
  </sheetViews>
  <sheetFormatPr baseColWidth="10" defaultColWidth="8.83203125" defaultRowHeight="14"/>
  <cols>
    <col min="1" max="7" width="8.6640625" customWidth="1"/>
    <col min="8" max="8" width="11.6640625" customWidth="1"/>
  </cols>
  <sheetData>
    <row r="1" spans="1:10">
      <c r="A1" s="1" t="s">
        <v>214</v>
      </c>
      <c r="C1" s="1"/>
    </row>
    <row r="2" spans="1:10">
      <c r="A2">
        <v>6000</v>
      </c>
    </row>
    <row r="4" spans="1:10">
      <c r="A4" s="1" t="s">
        <v>215</v>
      </c>
      <c r="C4" s="1"/>
    </row>
    <row r="5" spans="1:10">
      <c r="A5">
        <v>9000</v>
      </c>
    </row>
    <row r="6" spans="1:10">
      <c r="A6" s="1" t="s">
        <v>216</v>
      </c>
      <c r="C6" s="83" t="s">
        <v>217</v>
      </c>
    </row>
    <row r="7" spans="1:10">
      <c r="A7">
        <v>3000</v>
      </c>
      <c r="C7" s="84" t="s">
        <v>218</v>
      </c>
    </row>
    <row r="8" spans="1:10">
      <c r="C8" s="83" t="s">
        <v>219</v>
      </c>
    </row>
    <row r="9" spans="1:10">
      <c r="A9" s="1" t="s">
        <v>220</v>
      </c>
      <c r="C9" s="83" t="s">
        <v>221</v>
      </c>
      <c r="I9" t="s">
        <v>222</v>
      </c>
    </row>
    <row r="10" spans="1:10">
      <c r="A10">
        <f>A5-0.5*(A7^2)/A2</f>
        <v>8250</v>
      </c>
      <c r="C10" s="83" t="s">
        <v>223</v>
      </c>
      <c r="I10">
        <f>_xlfn.NORM.S.DIST(-0.5*A7/A2,1)</f>
        <v>0.4012936743170763</v>
      </c>
      <c r="J10">
        <f>_xlfn.NORM.S.DIST((A10-A5)/A7,1)</f>
        <v>0.4012936743170763</v>
      </c>
    </row>
    <row r="12" spans="1:10">
      <c r="A12" t="s">
        <v>224</v>
      </c>
    </row>
    <row r="13" spans="1:10">
      <c r="A13" t="s">
        <v>225</v>
      </c>
      <c r="B13" t="s">
        <v>226</v>
      </c>
      <c r="C13" t="s">
        <v>227</v>
      </c>
      <c r="D13" s="1" t="s">
        <v>228</v>
      </c>
    </row>
    <row r="14" spans="1:10">
      <c r="A14" t="e">
        <f ca="1">[1]!ce(B20:B420,A2)</f>
        <v>#NAME?</v>
      </c>
      <c r="B14">
        <f>AVERAGE(B20:B420)</f>
        <v>10641.769813431893</v>
      </c>
      <c r="C14" t="e">
        <f ca="1">AVERAGE(C20:C420)</f>
        <v>#NAME?</v>
      </c>
      <c r="D14" t="e">
        <f ca="1">[1]!UINV(C14,A2)</f>
        <v>#NAME?</v>
      </c>
    </row>
    <row r="15" spans="1:10">
      <c r="B15" t="s">
        <v>229</v>
      </c>
      <c r="C15" t="s">
        <v>230</v>
      </c>
    </row>
    <row r="16" spans="1:10">
      <c r="B16">
        <f>_xlfn.STDEV.S(B20:B420)</f>
        <v>7625.1157907062016</v>
      </c>
      <c r="C16" t="e">
        <f ca="1">_xlfn.STDEV.S(C20:C420)</f>
        <v>#NAME?</v>
      </c>
      <c r="E16" s="7" t="s">
        <v>231</v>
      </c>
      <c r="F16">
        <f ca="1">COUNT(C20:C420)</f>
        <v>0</v>
      </c>
    </row>
    <row r="17" spans="1:7">
      <c r="E17" t="s">
        <v>232</v>
      </c>
    </row>
    <row r="18" spans="1:7">
      <c r="B18" s="1" t="s">
        <v>233</v>
      </c>
      <c r="C18" t="s">
        <v>234</v>
      </c>
      <c r="E18" s="1" t="s">
        <v>227</v>
      </c>
      <c r="F18" t="e">
        <f ca="1">C14-1.96*C16/F16^0.5</f>
        <v>#NAME?</v>
      </c>
      <c r="G18" t="e">
        <f ca="1">C14+1.96*C16/F16^0.5</f>
        <v>#NAME?</v>
      </c>
    </row>
    <row r="19" spans="1:7">
      <c r="A19" s="20" t="s">
        <v>135</v>
      </c>
      <c r="B19" s="20">
        <f ca="1">_xlfn.NORM.INV(RAND(),A5,A7)</f>
        <v>6563.9542344194106</v>
      </c>
      <c r="E19" s="1" t="s">
        <v>225</v>
      </c>
      <c r="F19" t="e">
        <f ca="1">[1]!UINV(F18,$A$2)</f>
        <v>#NAME?</v>
      </c>
      <c r="G19" t="e">
        <f ca="1">[1]!UINV(G18,$A$2)</f>
        <v>#NAME?</v>
      </c>
    </row>
    <row r="20" spans="1:7">
      <c r="A20">
        <v>0</v>
      </c>
      <c r="B20">
        <v>16033.54089637287</v>
      </c>
      <c r="C20" t="e">
        <f ca="1">[1]!UTIL(B20,$A$2)</f>
        <v>#NAME?</v>
      </c>
    </row>
    <row r="21" spans="1:7">
      <c r="A21">
        <v>2.5000000000000001E-3</v>
      </c>
      <c r="B21">
        <v>5249.9987304909155</v>
      </c>
      <c r="C21" t="e">
        <f ca="1">[1]!UTIL(B21,$A$2)</f>
        <v>#NAME?</v>
      </c>
      <c r="E21" t="s">
        <v>235</v>
      </c>
    </row>
    <row r="22" spans="1:7">
      <c r="D22" s="31" t="str">
        <f>IF(C22="","Make A19:B420 simtable, copy C21 down!","")</f>
        <v>Make A19:B420 simtable, copy C21 down!</v>
      </c>
      <c r="E22" t="s">
        <v>236</v>
      </c>
    </row>
    <row r="23" spans="1:7">
      <c r="E23" t="s">
        <v>369</v>
      </c>
    </row>
    <row r="24" spans="1:7">
      <c r="E24" s="1" t="s">
        <v>237</v>
      </c>
    </row>
    <row r="25" spans="1:7">
      <c r="E25" s="1" t="s">
        <v>238</v>
      </c>
    </row>
    <row r="26" spans="1:7">
      <c r="E26" s="1" t="s">
        <v>370</v>
      </c>
    </row>
    <row r="27" spans="1:7">
      <c r="E27" t="s">
        <v>239</v>
      </c>
    </row>
    <row r="28" spans="1:7">
      <c r="E28" s="1" t="s">
        <v>240</v>
      </c>
    </row>
    <row r="29" spans="1:7">
      <c r="E29" s="1" t="s">
        <v>241</v>
      </c>
    </row>
    <row r="30" spans="1:7">
      <c r="E30" t="s">
        <v>242</v>
      </c>
    </row>
    <row r="31" spans="1:7">
      <c r="E31" s="1" t="s">
        <v>371</v>
      </c>
    </row>
    <row r="32" spans="1:7">
      <c r="E32" s="1" t="s">
        <v>243</v>
      </c>
    </row>
    <row r="33" spans="5:5">
      <c r="E33" t="s">
        <v>244</v>
      </c>
    </row>
    <row r="34" spans="5:5">
      <c r="E34" t="s">
        <v>245</v>
      </c>
    </row>
    <row r="35" spans="5:5">
      <c r="E35" t="s">
        <v>246</v>
      </c>
    </row>
    <row r="36" spans="5:5">
      <c r="E36" t="s">
        <v>247</v>
      </c>
    </row>
  </sheetData>
  <phoneticPr fontId="0" type="noConversion"/>
  <printOptions headings="1" gridLines="1" gridLinesSet="0"/>
  <pageMargins left="1" right="1" top="0.7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Fig1</vt:lpstr>
      <vt:lpstr>Figs2and3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SpecialCases</vt:lpstr>
      <vt:lpstr>WithoutSimtools</vt:lpstr>
      <vt:lpstr>'Fig4'!FixAmt</vt:lpstr>
      <vt:lpstr>'Fig4'!FixFrac</vt:lpstr>
      <vt:lpstr>'Fig10'!SimTable</vt:lpstr>
      <vt:lpstr>'Fig4'!SimTable</vt:lpstr>
      <vt:lpstr>SimTable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Myerson</dc:creator>
  <cp:lastModifiedBy>Eduardo Zambrano</cp:lastModifiedBy>
  <cp:lastPrinted>2002-10-22T18:52:47Z</cp:lastPrinted>
  <dcterms:created xsi:type="dcterms:W3CDTF">2001-09-14T16:48:32Z</dcterms:created>
  <dcterms:modified xsi:type="dcterms:W3CDTF">2024-01-16T02:53:17Z</dcterms:modified>
</cp:coreProperties>
</file>